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884" windowHeight="4980"/>
  </bookViews>
  <sheets>
    <sheet name="Detailed Budget" sheetId="1" r:id="rId1"/>
    <sheet name="Budget Narrative" sheetId="2" r:id="rId2"/>
  </sheets>
  <definedNames>
    <definedName name="_xlnm.Print_Area" localSheetId="0">'Detailed Budget'!$A$1:$J$60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G27" authorId="0">
      <text>
        <r>
          <rPr>
            <b/>
            <sz val="9"/>
            <rFont val="Tahoma"/>
            <charset val="134"/>
          </rPr>
          <t>Shannon Reilly:</t>
        </r>
        <r>
          <rPr>
            <sz val="9"/>
            <rFont val="Tahoma"/>
            <charset val="134"/>
          </rPr>
          <t xml:space="preserve">
Unit cost is 100% of a single unit. </t>
        </r>
      </text>
    </comment>
    <comment ref="H27" authorId="0">
      <text>
        <r>
          <rPr>
            <b/>
            <sz val="9"/>
            <rFont val="Tahoma"/>
            <charset val="134"/>
          </rPr>
          <t>Shannon Reilly:</t>
        </r>
        <r>
          <rPr>
            <sz val="9"/>
            <rFont val="Tahoma"/>
            <charset val="134"/>
          </rPr>
          <t xml:space="preserve">
Percent of total cost covered by NED 
</t>
        </r>
      </text>
    </comment>
    <comment ref="J27" authorId="0">
      <text>
        <r>
          <rPr>
            <b/>
            <sz val="9"/>
            <rFont val="Tahoma"/>
            <charset val="134"/>
          </rPr>
          <t>Shannon Reilly:</t>
        </r>
        <r>
          <rPr>
            <sz val="9"/>
            <rFont val="Tahoma"/>
            <charset val="134"/>
          </rPr>
          <t xml:space="preserve">
Examples: month, hr, person, etc. 
</t>
        </r>
      </text>
    </comment>
    <comment ref="A58"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<sst xmlns="http://schemas.openxmlformats.org/spreadsheetml/2006/main" count="153" uniqueCount="124">
  <si>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</si>
  <si>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</si>
  <si>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</si>
  <si>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</si>
  <si>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</si>
  <si>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</si>
  <si>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</si>
  <si>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</si>
  <si>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</si>
  <si>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</si>
  <si>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</si>
  <si>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</si>
  <si>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</si>
  <si>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1.2</t>
  </si>
  <si>
    <t>Fire Prevention Specialist</t>
  </si>
  <si>
    <t>1.3</t>
  </si>
  <si>
    <t>Monitoring and Evaluation Officer</t>
  </si>
  <si>
    <t>1.4</t>
  </si>
  <si>
    <t>Supervisor of Civic Educators and Community-based volunteers</t>
  </si>
  <si>
    <t>1.5</t>
  </si>
  <si>
    <t>Accountant-Cashier</t>
  </si>
  <si>
    <t>Sub/Total saliries</t>
  </si>
  <si>
    <t xml:space="preserve">II. Activity Costs </t>
  </si>
  <si>
    <t>2.1</t>
  </si>
  <si>
    <t>Mass awareness campaigns</t>
  </si>
  <si>
    <t>Campaigns</t>
  </si>
  <si>
    <t>2.2</t>
  </si>
  <si>
    <t>Portable fire Extinguishers ABC (6Kg) for densely populated areas of Bukavu (Cimpunda, Cahi, Karhale, Luziba, Brasserie).</t>
  </si>
  <si>
    <t>Items</t>
  </si>
  <si>
    <t>2.3</t>
  </si>
  <si>
    <t>Fire blankets used to smother flames.</t>
  </si>
  <si>
    <t>2.4</t>
  </si>
  <si>
    <t>Emergency alert whistles for rapid incident reporting.</t>
  </si>
  <si>
    <t>2.5</t>
  </si>
  <si>
    <t>Metal fire-fighting buckets</t>
  </si>
  <si>
    <t>2.6</t>
  </si>
  <si>
    <t>Broadcast radio programs</t>
  </si>
  <si>
    <t>2.7</t>
  </si>
  <si>
    <t>Radio awareness sketches</t>
  </si>
  <si>
    <t>Sketches</t>
  </si>
  <si>
    <t>2.8</t>
  </si>
  <si>
    <r>
      <rPr>
        <sz val="11"/>
        <rFont val="Times New Roman"/>
        <charset val="134"/>
      </rPr>
      <t xml:space="preserve">Capacity building  of 30 Local Risk Management Committees </t>
    </r>
    <r>
      <rPr>
        <sz val="11"/>
        <rFont val="Times New Roman"/>
        <charset val="134"/>
      </rPr>
      <t>elected by the community</t>
    </r>
  </si>
  <si>
    <t>Training</t>
  </si>
  <si>
    <t>2.10</t>
  </si>
  <si>
    <t>Training of 30 local leaders (neighborhood chiefs and avenue leaders in high-density areas).</t>
  </si>
  <si>
    <t>Sub/Total activity costs</t>
  </si>
  <si>
    <t>III. Taxes</t>
  </si>
  <si>
    <t>3.1</t>
  </si>
  <si>
    <t>Taxes paid to the General Directorate of Taxes (DGI)</t>
  </si>
  <si>
    <t>Taxe</t>
  </si>
  <si>
    <t>3.2</t>
  </si>
  <si>
    <t>Social security contributions paid to the National Social Security Fund (CNSS).</t>
  </si>
  <si>
    <t>3.3</t>
  </si>
  <si>
    <t>Taxes paid to the the Provincial Revenue Mobilization Division (DPMR)</t>
  </si>
  <si>
    <t>Sub/Total Taxes</t>
  </si>
  <si>
    <t>IV. Space and Utilities</t>
  </si>
  <si>
    <t>Office Rent</t>
  </si>
  <si>
    <t>Month</t>
  </si>
  <si>
    <t>Electricity Expenses</t>
  </si>
  <si>
    <t>Internet</t>
  </si>
  <si>
    <t>3.4</t>
  </si>
  <si>
    <t>Phone call</t>
  </si>
  <si>
    <t>Cards</t>
  </si>
  <si>
    <t>Sub/Total Space and utilities</t>
  </si>
  <si>
    <t xml:space="preserve">V. Equipment </t>
  </si>
  <si>
    <t>4.1</t>
  </si>
  <si>
    <t>Motorcycle rental for supervision activities</t>
  </si>
  <si>
    <t>Days</t>
  </si>
  <si>
    <t>4.2</t>
  </si>
  <si>
    <t>Procurement of laptops</t>
  </si>
  <si>
    <t>4.3</t>
  </si>
  <si>
    <t>Office consumables</t>
  </si>
  <si>
    <t>Monthly cost</t>
  </si>
  <si>
    <t>4.4</t>
  </si>
  <si>
    <t>T-Shirts for visibility</t>
  </si>
  <si>
    <t>4.5</t>
  </si>
  <si>
    <t>Promotional banners</t>
  </si>
  <si>
    <t>4.6</t>
  </si>
  <si>
    <t>Procurement of megaphones for awareness campaigns</t>
  </si>
  <si>
    <t>4.7</t>
  </si>
  <si>
    <t>Portable loudspeakers, amplifiers, and microphone</t>
  </si>
  <si>
    <t>4.8</t>
  </si>
  <si>
    <t>Chairs and tents for sensitization sessions</t>
  </si>
  <si>
    <t>Sub/Total Equipment</t>
  </si>
  <si>
    <t>VI. Monitoring and Evaluation (M&amp;E)</t>
  </si>
  <si>
    <t>5.5</t>
  </si>
  <si>
    <t>Land Cruiser rental for monitoring and evaluation activities</t>
  </si>
  <si>
    <t>5.6</t>
  </si>
  <si>
    <t>Per diem for Coordinator</t>
  </si>
  <si>
    <t>Days/Quarter</t>
  </si>
  <si>
    <t>5.7</t>
  </si>
  <si>
    <t>Per diem for Monitoring &amp; evaluation Officer</t>
  </si>
  <si>
    <t>Days/Month</t>
  </si>
  <si>
    <t>Sub/Total Monitoring and Evaluation (M&amp;E)</t>
  </si>
  <si>
    <t xml:space="preserve">VII. Contractual Services </t>
  </si>
  <si>
    <t>6.1</t>
  </si>
  <si>
    <t>Payment of per diems to volunteers conducting awareness sessions</t>
  </si>
  <si>
    <t>6.4</t>
  </si>
  <si>
    <t>Audit</t>
  </si>
  <si>
    <t>Sub/Total Contractual Services</t>
  </si>
  <si>
    <t>Total Direct Costs</t>
  </si>
  <si>
    <t xml:space="preserve">INDIRECT COSTS </t>
  </si>
  <si>
    <t>Administrative costs</t>
  </si>
  <si>
    <t>Percent</t>
  </si>
  <si>
    <t>GENERAL TOTAL</t>
  </si>
  <si>
    <t>Budget Narrative</t>
  </si>
  <si>
    <t>Total Costs (USA)</t>
  </si>
  <si>
    <t>The budget explanatory note</t>
  </si>
  <si>
    <t xml:space="preserve"> Salaries</t>
  </si>
  <si>
    <t>USD 12,300 will be spend on staff salaries for a period of 6 months, covering one Coordinator/Project Manager; one Fire Prevention Specialist; one Monitoring and Evaluation Officer, one Civic Educators Supervisor; and one Accountant-Cashier. The local contribution amounts to USD 2,025; while GlobalGiving's contribution amounts to USD 10,275.</t>
  </si>
  <si>
    <t xml:space="preserve">Activity Costs </t>
  </si>
  <si>
    <t>USD 40,430 will be spend on project activities. A total of USD 3,000 will be allocated to the organization of 12 mass awareness campaigns at a cost of USD 250 per campaign. An amount of USD 9,375 will be used on the purchase of 125 portable fire Extinguishers ABC (6Kg) for densely populated areas of Bukavu. Additionally, USD 15,000 will be spend on the purchase of 300 fire blankets used to smother flame at a cost of USD 50 per blankets. A total of USD 200 will be spend on the purchase of 100 Emergency alert whistles, at a cost of USD 2 per whistles. A total of USD 500 will be spend on the purchase of 100 metal fire-fighting buckets at a cost of USD 5 per fighting.    An amount of USD 1,200 will be spend to 24 broadcast radio programs on at a cost of USD 50 per broadcast. An amount of USD 2,400 will be spend on 24 Radio awareness sketches at a cost of UDS 100 per sketche.  An amount of USD 4,500 will be spend to the capacity building  of 30 Local Risk Management Committees to a three days. An amount of USD 4,255 will be spend for the training of 30 local leaders (neighborhood chiefs and avenue leaders in high-density areas) to a three days.  The entire amount of USD 40,430 will be funded by GlobalGiving.</t>
  </si>
  <si>
    <t>Taxes</t>
  </si>
  <si>
    <t>USD 1,500 will be spend on the payment of  taxes, including USD 650 to the General Directorate of Taxes (DGI), USD 500 to the National Social Security Institute (INSS), and USD 350 to the Provincial Revenue Mobilization Division (DPMR).The local contribution amounts to USD 375, while the project contribution amounts to USD 1,125.</t>
  </si>
  <si>
    <t>Space and Utilities</t>
  </si>
  <si>
    <t>USD 3,600 will be spend on office rental and operational expenses. Office rent amounts to USD 1,800, calculated at USD 300 per month for 6 months. Rental-related utility costs amount to USD 300, calculated at USD 50 per month for 6 months. Internet connectivity costs amount to USD 900, calculated at USD 150 per month for 6 months, while communication expenses amount to USD 600, calculated at USD 100 per month for 6 months. The local contribution amounts to USD 900, while the project contribution amounts to USD 2,700.</t>
  </si>
  <si>
    <t>Equipments</t>
  </si>
  <si>
    <t>USD 4,300 will be spend on the purchase of equipment and project supplies. A total of USD 1,200 will be allocated for motorcycle rental to support activity supervision, at a cost of USD 50 per day for 4 days per month over 6 months. An additional USD 1,400 will be allocated for the purchase of two laptop computers at a cost of USD 700 per laptop. Office supplies and consumables will cost USD 600, calculated at USD 100 per month for 6 months. Furthermore, USD 120 will be spend on printing 10 T-shirts for project visibility at a cost of USD 12 per T-shirt, and USD 120 will be spend on printing 4 banners at a cost of USD 30 per banner. An amount of  USD 270 will be spend for the purchase of 6 megaphones for awareness campaigns at a cost of USD 45 per megaphone. An amount of USD 300 will be spend for the purchase of one portable loudspeaker at a cost of USD 300. An amout of USD 290 will be spend to the rental chairs and on tent for sensibilisation sessions at the cost of USD 290.   The entire amount of USD 39,030 will be funded by GlobalGiving.</t>
  </si>
  <si>
    <t>Monitoring and Evaluation (M&amp;E)</t>
  </si>
  <si>
    <t>USD 3,600 will be spend on monitoring and evaluation activities. Of this amount, USD 2,400 will be allocated to the rental of a Land Cruiser vehicle at a rate of USD 200 per day for 2 days per month over a period of 6 months. A total of USD 600 will cover the Coordinator’s per diem, calculated at USD 50 per day for 2 days per month over 6 months. Additionally, USD 600 will be allocated for the Monitoring and Evaluation Officer’s per diem, calculated at USD 50 per day for 2 days per month over 6 months. The entire amount of USD 3,600 will be funded by GlobalGiving.</t>
  </si>
  <si>
    <t xml:space="preserve">Contractual Services </t>
  </si>
  <si>
    <t>USD 6,100 will be spend on various project-related services. A total of USD 3,600 will be allocated to stipends for 6 volunteer Civic Educators, calculated at USD 100 per person per month for 6 months.  Finally, USD 2,500 will be allocated for the organization of an external audit. The entire amount of USD 6,100 will be funded by GlobalGiving.</t>
  </si>
  <si>
    <t>USD 1,600 will be allocated to administrative costs, including bank transfer fees, bank account maintenance charges, and the depreciation of office equipment and office furniture required for project implementation.The local contribution amounts to USD 100, while the project contribution amounts to USD 1,500.</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</si>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</sst>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
    <numFmt numFmtId="179" formatCode="0.0"/>
  </numFmts>
  <fonts count="34">
    <font>
      <sz val="11"/>
      <name val="Times New Roman"/>
      <charset val="134"/>
    </font>
    <font>
      <b/>
      <sz val="11"/>
      <name val="Times New Roman"/>
      <charset val="134"/>
    </font>
    <font>
      <sz val="11"/>
      <name val="Times New Roman"/>
      <charset val="134"/>
    </font>
    <font>
      <b/>
      <i/>
      <sz val="11"/>
      <name val="Times New Roman"/>
      <charset val="134"/>
    </font>
    <font>
      <sz val="11"/>
      <color rgb="FFFF0000"/>
      <name val="Times New Roman"/>
      <charset val="134"/>
    </font>
    <font>
      <u/>
      <sz val="11"/>
      <name val="Times New Roman"/>
      <charset val="134"/>
    </font>
    <font>
      <b/>
      <sz val="11"/>
      <color rgb="FFFF0000"/>
      <name val="Times New Roman"/>
      <charset val="134"/>
    </font>
    <font>
      <b/>
      <i/>
      <sz val="11"/>
      <color theme="0"/>
      <name val="Times New Roman"/>
      <charset val="134"/>
    </font>
    <font>
      <u/>
      <sz val="11"/>
      <color rgb="FFFF0000"/>
      <name val="Times New Roman"/>
      <charset val="134"/>
    </font>
    <font>
      <b/>
      <sz val="11"/>
      <color theme="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
      <sz val="10"/>
      <name val="SimSun"/>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6795556505"/>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1" fillId="0" borderId="0" applyFont="0" applyFill="0" applyBorder="0" applyAlignment="0" applyProtection="0"/>
    <xf numFmtId="177"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9"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10" borderId="5" applyNumberFormat="0" applyAlignment="0" applyProtection="0">
      <alignment vertical="center"/>
    </xf>
    <xf numFmtId="0" fontId="21" fillId="11" borderId="6" applyNumberFormat="0" applyAlignment="0" applyProtection="0">
      <alignment vertical="center"/>
    </xf>
    <xf numFmtId="0" fontId="22" fillId="11" borderId="5" applyNumberFormat="0" applyAlignment="0" applyProtection="0">
      <alignment vertical="center"/>
    </xf>
    <xf numFmtId="0" fontId="23" fillId="12"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29" fillId="39" borderId="0" applyNumberFormat="0" applyBorder="0" applyAlignment="0" applyProtection="0">
      <alignment vertical="center"/>
    </xf>
  </cellStyleXfs>
  <cellXfs count="143">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2" fillId="0" borderId="1" xfId="0" applyFont="1" applyBorder="1" applyAlignment="1">
      <alignment wrapText="1"/>
    </xf>
    <xf numFmtId="0" fontId="0" fillId="0" borderId="1" xfId="0" applyBorder="1" applyAlignment="1">
      <alignment horizontal="left" vertical="center"/>
    </xf>
    <xf numFmtId="0" fontId="0" fillId="0" borderId="1" xfId="0" applyFont="1" applyBorder="1" applyAlignment="1">
      <alignment wrapText="1"/>
    </xf>
    <xf numFmtId="0" fontId="0" fillId="3" borderId="1" xfId="0" applyFill="1" applyBorder="1" applyAlignment="1">
      <alignment horizontal="center" vertical="center"/>
    </xf>
    <xf numFmtId="0" fontId="0" fillId="0" borderId="1" xfId="0" applyBorder="1"/>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xf numFmtId="0" fontId="0" fillId="0" borderId="0" xfId="0" applyFont="1"/>
    <xf numFmtId="0" fontId="4" fillId="0" borderId="0" xfId="0" applyFont="1"/>
    <xf numFmtId="0" fontId="0" fillId="0" borderId="0" xfId="0" applyAlignment="1">
      <alignment vertical="center"/>
    </xf>
    <xf numFmtId="178" fontId="0" fillId="0" borderId="0" xfId="0" applyNumberFormat="1" applyFont="1"/>
    <xf numFmtId="178" fontId="0" fillId="0" borderId="0" xfId="0" applyNumberFormat="1"/>
    <xf numFmtId="178"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8"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3"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5"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0"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xf numFmtId="0" fontId="0"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0"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3" fillId="6" borderId="1" xfId="0" applyNumberFormat="1" applyFont="1" applyFill="1" applyBorder="1" applyAlignment="1" applyProtection="1">
      <alignment horizontal="left" vertical="center"/>
      <protection locked="0"/>
    </xf>
    <xf numFmtId="178" fontId="1" fillId="6" borderId="1" xfId="0" applyNumberFormat="1" applyFont="1" applyFill="1" applyBorder="1" applyAlignment="1" applyProtection="1">
      <alignment horizontal="center" vertical="center"/>
    </xf>
    <xf numFmtId="1" fontId="3" fillId="6" borderId="1" xfId="3" applyNumberFormat="1" applyFont="1" applyFill="1" applyBorder="1" applyAlignment="1" applyProtection="1">
      <alignment horizontal="right" vertical="center"/>
      <protection locked="0"/>
    </xf>
    <xf numFmtId="178"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horizontal="left" vertical="center"/>
      <protection locked="0"/>
    </xf>
    <xf numFmtId="0" fontId="4"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right" vertical="center"/>
      <protection locked="0"/>
    </xf>
    <xf numFmtId="0" fontId="0"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top"/>
      <protection locked="0"/>
    </xf>
    <xf numFmtId="0" fontId="2" fillId="0" borderId="1" xfId="0" applyFont="1" applyBorder="1" applyAlignment="1">
      <alignment vertical="center" wrapText="1"/>
    </xf>
    <xf numFmtId="0" fontId="0" fillId="0" borderId="1" xfId="0" applyNumberFormat="1" applyFont="1" applyFill="1" applyBorder="1" applyAlignment="1" applyProtection="1">
      <alignment horizontal="left" vertical="center" wrapText="1"/>
      <protection locked="0"/>
    </xf>
    <xf numFmtId="178" fontId="6" fillId="6" borderId="1" xfId="0" applyNumberFormat="1" applyFont="1" applyFill="1" applyBorder="1" applyAlignment="1" applyProtection="1">
      <alignment horizontal="center" vertical="center"/>
    </xf>
    <xf numFmtId="178" fontId="3" fillId="6" borderId="1" xfId="0" applyNumberFormat="1" applyFont="1" applyFill="1" applyBorder="1" applyAlignment="1" applyProtection="1">
      <alignment horizontal="left" vertical="center"/>
    </xf>
    <xf numFmtId="9" fontId="0" fillId="0" borderId="1" xfId="0" applyNumberFormat="1" applyFont="1" applyFill="1" applyBorder="1" applyAlignment="1">
      <alignment horizontal="center" vertical="top"/>
    </xf>
    <xf numFmtId="0" fontId="0" fillId="0" borderId="1" xfId="0" applyFont="1" applyBorder="1"/>
    <xf numFmtId="0" fontId="0" fillId="0" borderId="1" xfId="0" applyFont="1" applyBorder="1" applyAlignment="1">
      <alignment horizontal="center" vertical="center"/>
    </xf>
    <xf numFmtId="3"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right" vertical="center"/>
    </xf>
    <xf numFmtId="3" fontId="0" fillId="0" borderId="1"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right" vertical="top"/>
      <protection locked="0"/>
    </xf>
    <xf numFmtId="0" fontId="6" fillId="0" borderId="1" xfId="0" applyNumberFormat="1" applyFont="1" applyFill="1" applyBorder="1" applyAlignment="1" applyProtection="1">
      <alignment horizontal="left" vertical="center"/>
      <protection locked="0"/>
    </xf>
    <xf numFmtId="0" fontId="4" fillId="0" borderId="1" xfId="0" applyFont="1" applyBorder="1"/>
    <xf numFmtId="178" fontId="4" fillId="0" borderId="1" xfId="0" applyNumberFormat="1" applyFont="1" applyBorder="1"/>
    <xf numFmtId="0" fontId="0" fillId="0" borderId="0" xfId="0" applyFont="1" applyAlignment="1">
      <alignment horizontal="left" vertical="center" wrapText="1"/>
    </xf>
    <xf numFmtId="178" fontId="4" fillId="0" borderId="1" xfId="0" applyNumberFormat="1" applyFont="1" applyFill="1" applyBorder="1" applyAlignment="1" applyProtection="1">
      <alignment horizontal="center" vertical="top"/>
      <protection locked="0"/>
    </xf>
    <xf numFmtId="9" fontId="4" fillId="0" borderId="1" xfId="0" applyNumberFormat="1" applyFont="1" applyFill="1" applyBorder="1" applyAlignment="1" applyProtection="1">
      <alignment horizontal="center" vertical="top"/>
      <protection locked="0"/>
    </xf>
    <xf numFmtId="178" fontId="1" fillId="7" borderId="1" xfId="0" applyNumberFormat="1" applyFont="1" applyFill="1" applyBorder="1" applyAlignment="1" applyProtection="1">
      <alignment horizontal="center" vertical="center"/>
    </xf>
    <xf numFmtId="178" fontId="3" fillId="7" borderId="1" xfId="0" applyNumberFormat="1" applyFont="1" applyFill="1" applyBorder="1" applyAlignment="1" applyProtection="1">
      <alignment horizontal="left" vertical="center"/>
    </xf>
    <xf numFmtId="1" fontId="7" fillId="7" borderId="1" xfId="3" applyNumberFormat="1" applyFont="1" applyFill="1" applyBorder="1" applyAlignment="1" applyProtection="1">
      <alignment horizontal="right" vertical="center"/>
      <protection locked="0"/>
    </xf>
    <xf numFmtId="3" fontId="4" fillId="0" borderId="1" xfId="0" applyNumberFormat="1" applyFont="1" applyFill="1" applyBorder="1" applyAlignment="1" applyProtection="1">
      <alignment horizontal="center" vertical="top"/>
      <protection locked="0"/>
    </xf>
    <xf numFmtId="3" fontId="8" fillId="0" borderId="1" xfId="0" applyNumberFormat="1" applyFont="1" applyFill="1" applyBorder="1" applyAlignment="1" applyProtection="1">
      <alignment horizontal="center" vertical="top"/>
      <protection locked="0"/>
    </xf>
    <xf numFmtId="0" fontId="4" fillId="5" borderId="1" xfId="0" applyNumberFormat="1" applyFont="1" applyFill="1" applyBorder="1" applyAlignment="1" applyProtection="1">
      <alignment horizontal="left" vertical="top"/>
      <protection locked="0"/>
    </xf>
    <xf numFmtId="1"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vertical="center"/>
      <protection locked="0"/>
    </xf>
    <xf numFmtId="178" fontId="9" fillId="7" borderId="1" xfId="0" applyNumberFormat="1" applyFont="1" applyFill="1" applyBorder="1" applyAlignment="1" applyProtection="1">
      <alignment horizontal="center" vertical="center"/>
    </xf>
    <xf numFmtId="178" fontId="7" fillId="7" borderId="1" xfId="0" applyNumberFormat="1" applyFont="1" applyFill="1" applyBorder="1" applyAlignment="1" applyProtection="1">
      <alignment horizontal="left" vertical="center"/>
    </xf>
    <xf numFmtId="0" fontId="4" fillId="0" borderId="0" xfId="0" applyFont="1" applyFill="1" applyAlignment="1">
      <alignment horizontal="left" vertical="center"/>
    </xf>
    <xf numFmtId="178" fontId="0" fillId="0" borderId="0" xfId="0" applyNumberFormat="1" applyFont="1" applyFill="1" applyAlignment="1">
      <alignment horizontal="center" vertical="top"/>
    </xf>
    <xf numFmtId="178"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8" fontId="0" fillId="0" borderId="0" xfId="0" applyNumberFormat="1" applyFill="1" applyAlignment="1">
      <alignment horizontal="left" vertical="top"/>
    </xf>
    <xf numFmtId="0" fontId="0" fillId="0" borderId="0" xfId="0" applyFill="1"/>
    <xf numFmtId="178" fontId="4" fillId="0" borderId="0" xfId="0" applyNumberFormat="1" applyFont="1" applyFill="1"/>
    <xf numFmtId="178" fontId="0" fillId="0" borderId="0" xfId="0" applyNumberFormat="1" applyFill="1"/>
    <xf numFmtId="0" fontId="0" fillId="3" borderId="1" xfId="0" applyFont="1" applyFill="1" applyBorder="1" applyAlignment="1">
      <alignment horizontal="center" vertical="top"/>
    </xf>
    <xf numFmtId="0" fontId="0" fillId="0" borderId="1" xfId="0" applyFont="1" applyBorder="1" applyAlignment="1">
      <alignment horizontal="center" vertical="top"/>
    </xf>
    <xf numFmtId="178" fontId="0" fillId="3" borderId="1" xfId="0" applyNumberFormat="1" applyFill="1" applyBorder="1"/>
    <xf numFmtId="178"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right" vertical="center"/>
    </xf>
    <xf numFmtId="3" fontId="0" fillId="0" borderId="1" xfId="0" applyNumberFormat="1" applyFont="1" applyFill="1" applyBorder="1" applyAlignment="1" applyProtection="1">
      <alignment horizontal="right" vertical="top"/>
      <protection locked="0"/>
    </xf>
    <xf numFmtId="178" fontId="0" fillId="0" borderId="0" xfId="0" applyNumberFormat="1" applyFont="1" applyFill="1"/>
    <xf numFmtId="0" fontId="0" fillId="0" borderId="0" xfId="0" applyFont="1" applyFill="1"/>
    <xf numFmtId="0" fontId="4" fillId="0" borderId="0" xfId="0" applyFont="1" applyFill="1"/>
    <xf numFmtId="0" fontId="0" fillId="8" borderId="0" xfId="0" applyFont="1" applyFill="1"/>
    <xf numFmtId="0" fontId="0" fillId="8" borderId="0" xfId="0" applyFill="1"/>
    <xf numFmtId="1" fontId="0" fillId="3" borderId="1" xfId="0" applyNumberFormat="1" applyFont="1" applyFill="1" applyBorder="1" applyAlignment="1">
      <alignment horizontal="center" vertical="top"/>
    </xf>
    <xf numFmtId="178" fontId="0" fillId="0" borderId="1" xfId="0" applyNumberFormat="1" applyFont="1" applyFill="1" applyBorder="1" applyAlignment="1">
      <alignment horizontal="center" vertical="top"/>
    </xf>
    <xf numFmtId="3" fontId="0" fillId="3" borderId="1" xfId="0" applyNumberFormat="1" applyFont="1" applyFill="1" applyBorder="1" applyAlignment="1">
      <alignment horizontal="right" vertical="center"/>
    </xf>
    <xf numFmtId="0" fontId="0" fillId="3" borderId="1" xfId="0" applyNumberFormat="1" applyFont="1" applyFill="1" applyBorder="1" applyAlignment="1" applyProtection="1">
      <alignment horizontal="right" vertical="top"/>
      <protection locked="0"/>
    </xf>
    <xf numFmtId="0" fontId="0" fillId="3" borderId="1" xfId="0" applyNumberFormat="1" applyFont="1" applyFill="1" applyBorder="1" applyAlignment="1" applyProtection="1">
      <alignment vertical="center"/>
      <protection locked="0"/>
    </xf>
    <xf numFmtId="178" fontId="4" fillId="3" borderId="1" xfId="0" applyNumberFormat="1" applyFont="1" applyFill="1" applyBorder="1"/>
    <xf numFmtId="178" fontId="4" fillId="0" borderId="1" xfId="0" applyNumberFormat="1" applyFont="1" applyBorder="1" applyAlignment="1">
      <alignment horizontal="right"/>
    </xf>
    <xf numFmtId="178" fontId="0" fillId="0" borderId="0" xfId="0" applyNumberFormat="1" applyFill="1" applyBorder="1"/>
    <xf numFmtId="1" fontId="4" fillId="3" borderId="1" xfId="0" applyNumberFormat="1" applyFont="1" applyFill="1" applyBorder="1" applyAlignment="1" applyProtection="1">
      <alignment horizontal="center" vertical="top"/>
      <protection locked="0"/>
    </xf>
    <xf numFmtId="0" fontId="0" fillId="0" borderId="0" xfId="0" applyFill="1" applyAlignment="1">
      <alignment horizontal="right"/>
    </xf>
    <xf numFmtId="0" fontId="0" fillId="3" borderId="1" xfId="0" applyNumberFormat="1" applyFont="1" applyFill="1" applyBorder="1" applyAlignment="1" applyProtection="1">
      <alignment horizontal="right" vertical="center"/>
      <protection locked="0"/>
    </xf>
    <xf numFmtId="3" fontId="4" fillId="3" borderId="1" xfId="0" applyNumberFormat="1" applyFont="1" applyFill="1" applyBorder="1" applyAlignment="1" applyProtection="1">
      <alignment horizontal="center" vertical="top"/>
      <protection locked="0"/>
    </xf>
    <xf numFmtId="179" fontId="0" fillId="3" borderId="1" xfId="0" applyNumberFormat="1" applyFont="1" applyFill="1" applyBorder="1" applyAlignment="1" applyProtection="1">
      <alignment vertical="center"/>
      <protection locked="0"/>
    </xf>
    <xf numFmtId="3" fontId="0" fillId="0" borderId="1" xfId="0" applyNumberFormat="1" applyFont="1" applyFill="1" applyBorder="1" applyAlignment="1" applyProtection="1">
      <alignment vertical="top"/>
      <protection locked="0"/>
    </xf>
    <xf numFmtId="178" fontId="0" fillId="3" borderId="1" xfId="0" applyNumberFormat="1" applyFont="1" applyFill="1" applyBorder="1" applyAlignment="1">
      <alignment horizontal="center"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8" fontId="0" fillId="0" borderId="0" xfId="0" applyNumberFormat="1" applyFont="1" applyBorder="1" applyAlignment="1">
      <alignment horizontal="left" vertical="top"/>
    </xf>
    <xf numFmtId="178" fontId="0" fillId="0" borderId="0" xfId="0" applyNumberFormat="1" applyBorder="1" applyAlignment="1">
      <alignment horizontal="left" vertical="top"/>
    </xf>
    <xf numFmtId="49" fontId="0" fillId="0" borderId="0" xfId="0" applyNumberFormat="1" applyAlignment="1">
      <alignment horizontal="left" vertical="top"/>
    </xf>
    <xf numFmtId="178" fontId="0" fillId="0" borderId="0" xfId="0" applyNumberFormat="1" applyFont="1" applyBorder="1"/>
    <xf numFmtId="178" fontId="0" fillId="0" borderId="0" xfId="0" applyNumberFormat="1" applyBorder="1"/>
    <xf numFmtId="49" fontId="0" fillId="0" borderId="0" xfId="0" applyNumberFormat="1"/>
    <xf numFmtId="178" fontId="0" fillId="0" borderId="0" xfId="0" applyNumberFormat="1" applyAlignment="1">
      <alignment vertical="center"/>
    </xf>
    <xf numFmtId="49" fontId="0" fillId="0" borderId="0" xfId="0" applyNumberFormat="1" applyAlignment="1">
      <alignment vertical="center"/>
    </xf>
    <xf numFmtId="0" fontId="0" fillId="0" borderId="0" xfId="0" applyFont="1" applyBorder="1"/>
    <xf numFmtId="178" fontId="0" fillId="0" borderId="0" xfId="0" applyNumberFormat="1" applyAlignment="1">
      <alignment horizontal="left" vertical="top"/>
    </xf>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tabSelected="1" topLeftCell="B10" workbookViewId="0">
      <selection activeCell="C14" sqref="C14"/>
    </sheetView>
  </sheetViews>
  <sheetFormatPr defaultColWidth="9" defaultRowHeight="13.8"/>
  <cols>
    <col min="1" max="1" width="4.33333333333333" style="23" customWidth="1"/>
    <col min="2" max="2" width="2.55555555555556" customWidth="1"/>
    <col min="3" max="3" width="44.5555555555556" customWidth="1"/>
    <col min="4" max="4" width="11.5555555555556" customWidth="1"/>
    <col min="5" max="5" width="7.33333333333333" customWidth="1"/>
    <col min="6" max="6" width="6.11111111111111" style="24" customWidth="1"/>
    <col min="7" max="7" width="9.11111111111111" style="24" customWidth="1"/>
    <col min="8" max="8" width="9.33333333333333" style="25" customWidth="1"/>
    <col min="9" max="9" width="8.44444444444444" style="25" customWidth="1"/>
    <col min="10" max="10" width="9.66666666666667" style="26" customWidth="1"/>
  </cols>
  <sheetData>
    <row r="1" spans="1:16">
      <c r="A1" s="27"/>
      <c r="B1" s="28"/>
      <c r="C1" s="28"/>
      <c r="D1" s="28"/>
      <c r="E1" s="28"/>
      <c r="F1" s="28"/>
      <c r="G1" s="28"/>
      <c r="H1" s="28"/>
      <c r="I1" s="28"/>
      <c r="J1" s="28"/>
      <c r="K1" s="97"/>
      <c r="L1" s="97"/>
      <c r="M1" s="97"/>
      <c r="N1" s="97"/>
      <c r="O1" s="97"/>
      <c r="P1" s="97"/>
    </row>
    <row r="2" ht="53.4" customHeight="1" spans="1:16">
      <c r="A2" s="29"/>
      <c r="B2" s="30"/>
      <c r="C2" s="31" t="s">
        <v>0</v>
      </c>
      <c r="D2" s="31" t="s">
        <v>1</v>
      </c>
      <c r="E2" s="31" t="s">
        <v>2</v>
      </c>
      <c r="F2" s="32" t="s">
        <v>3</v>
      </c>
      <c r="G2" s="32" t="s">
        <v>4</v>
      </c>
      <c r="H2" s="32" t="s">
        <v>5</v>
      </c>
      <c r="I2" s="32" t="s">
        <v>6</v>
      </c>
      <c r="J2" s="32" t="s">
        <v>7</v>
      </c>
      <c r="K2" s="98"/>
      <c r="L2" s="99"/>
      <c r="M2" s="99"/>
      <c r="N2" s="97"/>
      <c r="O2" s="97"/>
      <c r="P2" s="97"/>
    </row>
    <row r="3" spans="1:16">
      <c r="A3" s="33"/>
      <c r="B3" s="33"/>
      <c r="C3" s="34" t="s">
        <v>8</v>
      </c>
      <c r="D3" s="33"/>
      <c r="E3" s="33"/>
      <c r="F3" s="35"/>
      <c r="G3" s="35"/>
      <c r="H3" s="36"/>
      <c r="I3" s="35"/>
      <c r="J3" s="35"/>
      <c r="K3" s="99"/>
      <c r="L3" s="99"/>
      <c r="M3" s="99"/>
      <c r="N3" s="97"/>
      <c r="O3" s="97"/>
      <c r="P3" s="97"/>
    </row>
    <row r="4" spans="1:16">
      <c r="A4" s="37" t="s">
        <v>9</v>
      </c>
      <c r="B4" s="38"/>
      <c r="C4" s="38"/>
      <c r="D4" s="38"/>
      <c r="E4" s="38"/>
      <c r="F4" s="39"/>
      <c r="G4" s="39"/>
      <c r="H4" s="40"/>
      <c r="I4" s="100"/>
      <c r="J4" s="101"/>
      <c r="K4" s="99"/>
      <c r="L4" s="99"/>
      <c r="M4" s="99"/>
      <c r="N4" s="97"/>
      <c r="O4" s="97"/>
      <c r="P4" s="97"/>
    </row>
    <row r="5" spans="1:16">
      <c r="A5" s="41"/>
      <c r="B5" s="42"/>
      <c r="C5" s="38"/>
      <c r="D5" s="38"/>
      <c r="E5" s="43"/>
      <c r="F5" s="44"/>
      <c r="G5" s="45"/>
      <c r="H5" s="46"/>
      <c r="I5" s="102"/>
      <c r="J5" s="103"/>
      <c r="K5" s="99"/>
      <c r="L5" s="99"/>
      <c r="M5" s="99"/>
      <c r="N5" s="97"/>
      <c r="O5" s="97"/>
      <c r="P5" s="97"/>
    </row>
    <row r="6" spans="1:16">
      <c r="A6" s="47" t="s">
        <v>10</v>
      </c>
      <c r="B6" s="42"/>
      <c r="C6" s="38" t="s">
        <v>11</v>
      </c>
      <c r="D6" s="38" t="s">
        <v>12</v>
      </c>
      <c r="E6" s="43">
        <v>1</v>
      </c>
      <c r="F6" s="44">
        <v>6</v>
      </c>
      <c r="G6" s="48">
        <v>600</v>
      </c>
      <c r="H6" s="49">
        <f>E6*F6*G6*25%</f>
        <v>900</v>
      </c>
      <c r="I6" s="104">
        <f>E6*F6*G6*75%</f>
        <v>2700</v>
      </c>
      <c r="J6" s="105">
        <f>H6+I6</f>
        <v>3600</v>
      </c>
      <c r="K6" s="99"/>
      <c r="L6" s="99"/>
      <c r="M6" s="99"/>
      <c r="N6" s="97"/>
      <c r="O6" s="97"/>
      <c r="P6" s="97"/>
    </row>
    <row r="7" spans="1:16">
      <c r="A7" s="47" t="s">
        <v>13</v>
      </c>
      <c r="B7" s="38"/>
      <c r="C7" s="38" t="s">
        <v>14</v>
      </c>
      <c r="D7" s="38" t="s">
        <v>12</v>
      </c>
      <c r="E7" s="43">
        <v>1</v>
      </c>
      <c r="F7" s="44">
        <v>6</v>
      </c>
      <c r="G7" s="48">
        <v>400</v>
      </c>
      <c r="H7" s="49">
        <f>E7*F7*G7*0%</f>
        <v>0</v>
      </c>
      <c r="I7" s="104">
        <f>E7*F7*G7*100%</f>
        <v>2400</v>
      </c>
      <c r="J7" s="105">
        <f t="shared" ref="J7:J10" si="0">H7+I7</f>
        <v>2400</v>
      </c>
      <c r="K7" s="99"/>
      <c r="L7" s="99"/>
      <c r="M7" s="99"/>
      <c r="N7" s="97"/>
      <c r="O7" s="97"/>
      <c r="P7" s="97"/>
    </row>
    <row r="8" spans="1:16">
      <c r="A8" s="47" t="s">
        <v>15</v>
      </c>
      <c r="B8" s="38"/>
      <c r="C8" s="38" t="s">
        <v>16</v>
      </c>
      <c r="D8" s="38" t="s">
        <v>12</v>
      </c>
      <c r="E8" s="43">
        <v>1</v>
      </c>
      <c r="F8" s="44">
        <v>6</v>
      </c>
      <c r="G8" s="48">
        <v>450</v>
      </c>
      <c r="H8" s="49">
        <f>E8*F8*G8*25%</f>
        <v>675</v>
      </c>
      <c r="I8" s="104">
        <f>E8*F8*G8*75%</f>
        <v>2025</v>
      </c>
      <c r="J8" s="105">
        <f t="shared" si="0"/>
        <v>2700</v>
      </c>
      <c r="K8" s="99"/>
      <c r="L8" s="99"/>
      <c r="M8" s="99"/>
      <c r="N8" s="97"/>
      <c r="O8" s="97"/>
      <c r="P8" s="97"/>
    </row>
    <row r="9" ht="27.6" spans="1:16">
      <c r="A9" s="47" t="s">
        <v>17</v>
      </c>
      <c r="B9" s="38"/>
      <c r="C9" s="50" t="s">
        <v>18</v>
      </c>
      <c r="D9" s="38" t="s">
        <v>12</v>
      </c>
      <c r="E9" s="43">
        <v>1</v>
      </c>
      <c r="F9" s="44">
        <v>6</v>
      </c>
      <c r="G9" s="51">
        <v>300</v>
      </c>
      <c r="H9" s="52">
        <f>E9*F9*G9*0%</f>
        <v>0</v>
      </c>
      <c r="I9" s="106">
        <f>E9*F9*G9*100%</f>
        <v>1800</v>
      </c>
      <c r="J9" s="52">
        <f t="shared" si="0"/>
        <v>1800</v>
      </c>
      <c r="K9" s="99"/>
      <c r="L9" s="99"/>
      <c r="M9" s="99"/>
      <c r="N9" s="97"/>
      <c r="O9" s="97"/>
      <c r="P9" s="97"/>
    </row>
    <row r="10" spans="1:16">
      <c r="A10" s="47" t="s">
        <v>19</v>
      </c>
      <c r="B10" s="38"/>
      <c r="C10" s="38" t="s">
        <v>20</v>
      </c>
      <c r="D10" s="38" t="s">
        <v>12</v>
      </c>
      <c r="E10" s="43">
        <v>1</v>
      </c>
      <c r="F10" s="44">
        <v>6</v>
      </c>
      <c r="G10" s="48">
        <v>300</v>
      </c>
      <c r="H10" s="49">
        <f t="shared" ref="H10" si="1">E10*F10*G10*25%</f>
        <v>450</v>
      </c>
      <c r="I10" s="104">
        <f t="shared" ref="I10" si="2">E10*F10*G10*75%</f>
        <v>1350</v>
      </c>
      <c r="J10" s="105">
        <f t="shared" si="0"/>
        <v>1800</v>
      </c>
      <c r="K10" s="99"/>
      <c r="L10" s="99"/>
      <c r="M10" s="99"/>
      <c r="N10" s="97"/>
      <c r="O10" s="97"/>
      <c r="P10" s="97"/>
    </row>
    <row r="11" spans="1:16">
      <c r="A11" s="53"/>
      <c r="B11" s="53"/>
      <c r="C11" s="53" t="s">
        <v>21</v>
      </c>
      <c r="D11" s="53"/>
      <c r="E11" s="53"/>
      <c r="F11" s="54"/>
      <c r="G11" s="54"/>
      <c r="H11" s="55">
        <f>H6+H7+H8+H9+H10</f>
        <v>2025</v>
      </c>
      <c r="I11" s="55">
        <f t="shared" ref="I11:J11" si="3">I6+I7+I8+I9+I10</f>
        <v>10275</v>
      </c>
      <c r="J11" s="55">
        <f t="shared" si="3"/>
        <v>12300</v>
      </c>
      <c r="K11" s="99"/>
      <c r="L11" s="99"/>
      <c r="M11" s="99"/>
      <c r="N11" s="97"/>
      <c r="O11" s="97"/>
      <c r="P11" s="97"/>
    </row>
    <row r="12" spans="1:16">
      <c r="A12" s="37" t="s">
        <v>22</v>
      </c>
      <c r="B12" s="38"/>
      <c r="C12" s="38"/>
      <c r="D12" s="38"/>
      <c r="E12" s="38"/>
      <c r="F12" s="56"/>
      <c r="G12" s="56"/>
      <c r="H12" s="57"/>
      <c r="I12" s="107"/>
      <c r="J12" s="87"/>
      <c r="K12" s="99"/>
      <c r="L12" s="99"/>
      <c r="M12" s="99"/>
      <c r="N12" s="97"/>
      <c r="O12" s="97"/>
      <c r="P12" s="97"/>
    </row>
    <row r="13" spans="1:16">
      <c r="A13" s="58" t="s">
        <v>23</v>
      </c>
      <c r="B13" s="59"/>
      <c r="C13" s="11" t="s">
        <v>24</v>
      </c>
      <c r="D13" s="11" t="s">
        <v>25</v>
      </c>
      <c r="E13" s="43">
        <v>2</v>
      </c>
      <c r="F13" s="43">
        <v>6</v>
      </c>
      <c r="G13" s="43">
        <v>250</v>
      </c>
      <c r="H13" s="60">
        <f t="shared" ref="H13:H21" si="4">E13*F13*G13*0%</f>
        <v>0</v>
      </c>
      <c r="I13" s="108">
        <f t="shared" ref="I13:I21" si="5">E13*F13*G13*100%</f>
        <v>3000</v>
      </c>
      <c r="J13" s="109">
        <f t="shared" ref="J13:J21" si="6">H13+I13</f>
        <v>3000</v>
      </c>
      <c r="K13" s="99"/>
      <c r="L13" s="99"/>
      <c r="M13" s="99"/>
      <c r="N13" s="97"/>
      <c r="O13" s="97"/>
      <c r="P13" s="97"/>
    </row>
    <row r="14" ht="41.4" spans="1:16">
      <c r="A14" s="58" t="s">
        <v>26</v>
      </c>
      <c r="B14" s="38"/>
      <c r="C14" s="11" t="s">
        <v>27</v>
      </c>
      <c r="D14" s="50" t="s">
        <v>28</v>
      </c>
      <c r="E14" s="61">
        <v>125</v>
      </c>
      <c r="F14" s="43">
        <v>1</v>
      </c>
      <c r="G14" s="43">
        <v>75</v>
      </c>
      <c r="H14" s="60">
        <f t="shared" si="4"/>
        <v>0</v>
      </c>
      <c r="I14" s="108">
        <f t="shared" si="5"/>
        <v>9375</v>
      </c>
      <c r="J14" s="60">
        <f t="shared" si="6"/>
        <v>9375</v>
      </c>
      <c r="K14" s="99"/>
      <c r="L14" s="99"/>
      <c r="M14" s="99"/>
      <c r="N14" s="97"/>
      <c r="O14" s="97"/>
      <c r="P14" s="97"/>
    </row>
    <row r="15" s="21" customFormat="1" spans="1:16">
      <c r="A15" s="58" t="s">
        <v>29</v>
      </c>
      <c r="B15" s="38"/>
      <c r="C15" s="11" t="s">
        <v>30</v>
      </c>
      <c r="D15" s="50" t="s">
        <v>28</v>
      </c>
      <c r="E15" s="61">
        <v>300</v>
      </c>
      <c r="F15" s="43">
        <v>1</v>
      </c>
      <c r="G15" s="43">
        <v>50</v>
      </c>
      <c r="H15" s="60">
        <f t="shared" si="4"/>
        <v>0</v>
      </c>
      <c r="I15" s="108">
        <f t="shared" si="5"/>
        <v>15000</v>
      </c>
      <c r="J15" s="60">
        <f t="shared" si="6"/>
        <v>15000</v>
      </c>
      <c r="K15" s="110"/>
      <c r="L15" s="110"/>
      <c r="M15" s="110"/>
      <c r="N15" s="111"/>
      <c r="O15" s="111"/>
      <c r="P15" s="111"/>
    </row>
    <row r="16" s="21" customFormat="1" spans="1:16">
      <c r="A16" s="58" t="s">
        <v>31</v>
      </c>
      <c r="B16" s="38"/>
      <c r="C16" s="11" t="s">
        <v>32</v>
      </c>
      <c r="D16" s="50" t="s">
        <v>28</v>
      </c>
      <c r="E16" s="43">
        <v>100</v>
      </c>
      <c r="F16" s="43">
        <v>1</v>
      </c>
      <c r="G16" s="43">
        <v>2</v>
      </c>
      <c r="H16" s="60">
        <f t="shared" si="4"/>
        <v>0</v>
      </c>
      <c r="I16" s="108">
        <f t="shared" si="5"/>
        <v>200</v>
      </c>
      <c r="J16" s="60">
        <f t="shared" si="6"/>
        <v>200</v>
      </c>
      <c r="K16" s="110"/>
      <c r="L16" s="110"/>
      <c r="M16" s="110"/>
      <c r="N16" s="111"/>
      <c r="O16" s="111"/>
      <c r="P16" s="111"/>
    </row>
    <row r="17" s="21" customFormat="1" spans="1:16">
      <c r="A17" s="58" t="s">
        <v>33</v>
      </c>
      <c r="B17" s="38"/>
      <c r="C17" s="11" t="s">
        <v>34</v>
      </c>
      <c r="D17" s="50" t="s">
        <v>28</v>
      </c>
      <c r="E17" s="43">
        <v>100</v>
      </c>
      <c r="F17" s="43">
        <v>1</v>
      </c>
      <c r="G17" s="43">
        <v>5</v>
      </c>
      <c r="H17" s="60">
        <f t="shared" si="4"/>
        <v>0</v>
      </c>
      <c r="I17" s="108">
        <f t="shared" si="5"/>
        <v>500</v>
      </c>
      <c r="J17" s="60">
        <f t="shared" si="6"/>
        <v>500</v>
      </c>
      <c r="K17" s="110"/>
      <c r="L17" s="110"/>
      <c r="M17" s="110"/>
      <c r="N17" s="111"/>
      <c r="O17" s="111"/>
      <c r="P17" s="111"/>
    </row>
    <row r="18" s="21" customFormat="1" spans="1:16">
      <c r="A18" s="58" t="s">
        <v>35</v>
      </c>
      <c r="B18" s="38"/>
      <c r="C18" s="11" t="s">
        <v>36</v>
      </c>
      <c r="D18" s="50" t="s">
        <v>28</v>
      </c>
      <c r="E18" s="43">
        <v>4</v>
      </c>
      <c r="F18" s="43">
        <v>6</v>
      </c>
      <c r="G18" s="43">
        <v>50</v>
      </c>
      <c r="H18" s="60">
        <f t="shared" si="4"/>
        <v>0</v>
      </c>
      <c r="I18" s="108">
        <f t="shared" si="5"/>
        <v>1200</v>
      </c>
      <c r="J18" s="60">
        <f t="shared" si="6"/>
        <v>1200</v>
      </c>
      <c r="K18" s="110"/>
      <c r="L18" s="110"/>
      <c r="M18" s="110"/>
      <c r="N18" s="111"/>
      <c r="O18" s="111"/>
      <c r="P18" s="111"/>
    </row>
    <row r="19" s="21" customFormat="1" spans="1:16">
      <c r="A19" s="58" t="s">
        <v>37</v>
      </c>
      <c r="B19" s="38"/>
      <c r="C19" s="11" t="s">
        <v>38</v>
      </c>
      <c r="D19" s="50" t="s">
        <v>39</v>
      </c>
      <c r="E19" s="43">
        <v>4</v>
      </c>
      <c r="F19" s="43">
        <v>6</v>
      </c>
      <c r="G19" s="43">
        <v>100</v>
      </c>
      <c r="H19" s="60">
        <f t="shared" si="4"/>
        <v>0</v>
      </c>
      <c r="I19" s="108">
        <f t="shared" si="5"/>
        <v>2400</v>
      </c>
      <c r="J19" s="60">
        <f t="shared" si="6"/>
        <v>2400</v>
      </c>
      <c r="K19" s="110"/>
      <c r="L19" s="110"/>
      <c r="M19" s="110"/>
      <c r="N19" s="111"/>
      <c r="O19" s="111"/>
      <c r="P19" s="111"/>
    </row>
    <row r="20" s="22" customFormat="1" ht="27.6" spans="1:16">
      <c r="A20" s="58" t="s">
        <v>40</v>
      </c>
      <c r="B20" s="62"/>
      <c r="C20" s="63" t="s">
        <v>41</v>
      </c>
      <c r="D20" s="64" t="s">
        <v>42</v>
      </c>
      <c r="E20" s="43">
        <v>1</v>
      </c>
      <c r="F20" s="43">
        <v>1</v>
      </c>
      <c r="G20" s="43">
        <v>4500</v>
      </c>
      <c r="H20" s="60">
        <f t="shared" si="4"/>
        <v>0</v>
      </c>
      <c r="I20" s="108">
        <f t="shared" si="5"/>
        <v>4500</v>
      </c>
      <c r="J20" s="60">
        <f t="shared" si="6"/>
        <v>4500</v>
      </c>
      <c r="K20" s="98"/>
      <c r="L20" s="98"/>
      <c r="M20" s="98"/>
      <c r="N20" s="112"/>
      <c r="O20" s="112"/>
      <c r="P20" s="112"/>
    </row>
    <row r="21" s="21" customFormat="1" ht="27.6" spans="1:16">
      <c r="A21" s="58" t="s">
        <v>43</v>
      </c>
      <c r="B21" s="38"/>
      <c r="C21" s="11" t="s">
        <v>44</v>
      </c>
      <c r="D21" s="64" t="s">
        <v>42</v>
      </c>
      <c r="E21" s="43">
        <v>1</v>
      </c>
      <c r="F21" s="43">
        <v>1</v>
      </c>
      <c r="G21" s="43">
        <v>4255</v>
      </c>
      <c r="H21" s="60">
        <f t="shared" si="4"/>
        <v>0</v>
      </c>
      <c r="I21" s="108">
        <f t="shared" si="5"/>
        <v>4255</v>
      </c>
      <c r="J21" s="60">
        <f t="shared" si="6"/>
        <v>4255</v>
      </c>
      <c r="K21" s="110"/>
      <c r="L21" s="110"/>
      <c r="M21" s="110"/>
      <c r="N21" s="113"/>
      <c r="O21" s="113"/>
      <c r="P21" s="111"/>
    </row>
    <row r="22" spans="1:16">
      <c r="A22" s="65"/>
      <c r="B22" s="65"/>
      <c r="C22" s="66" t="s">
        <v>45</v>
      </c>
      <c r="D22" s="54"/>
      <c r="E22" s="54"/>
      <c r="F22" s="54"/>
      <c r="G22" s="54"/>
      <c r="H22" s="55">
        <f>H13+H14+H15+H16+H17+H18+H19+H20+H21</f>
        <v>0</v>
      </c>
      <c r="I22" s="55">
        <f>I13+I14+I15+I16+I17+I18+I19+I20+I21</f>
        <v>40430</v>
      </c>
      <c r="J22" s="55">
        <f>J13+J14+J15+J16+J17+J18+J19+J20+J21</f>
        <v>40430</v>
      </c>
      <c r="K22" s="99"/>
      <c r="L22" s="99"/>
      <c r="M22" s="99"/>
      <c r="N22" s="114"/>
      <c r="O22" s="114"/>
      <c r="P22" s="97"/>
    </row>
    <row r="23" spans="1:16">
      <c r="A23" s="37" t="s">
        <v>46</v>
      </c>
      <c r="B23" s="38"/>
      <c r="C23" s="38"/>
      <c r="D23" s="38"/>
      <c r="E23" s="38"/>
      <c r="F23" s="56"/>
      <c r="G23" s="56"/>
      <c r="H23" s="67"/>
      <c r="I23" s="115"/>
      <c r="J23" s="116"/>
      <c r="K23" s="98"/>
      <c r="L23" s="99"/>
      <c r="M23" s="99"/>
      <c r="N23" s="97"/>
      <c r="O23" s="97"/>
      <c r="P23" s="97"/>
    </row>
    <row r="24" spans="1:16">
      <c r="A24" s="43" t="s">
        <v>47</v>
      </c>
      <c r="B24" s="38"/>
      <c r="C24" s="68" t="s">
        <v>48</v>
      </c>
      <c r="D24" s="12" t="s">
        <v>49</v>
      </c>
      <c r="E24" s="69">
        <v>1</v>
      </c>
      <c r="F24" s="70">
        <v>1</v>
      </c>
      <c r="G24" s="70">
        <v>650</v>
      </c>
      <c r="H24" s="71">
        <f>E24*F24*G24*25%</f>
        <v>162.5</v>
      </c>
      <c r="I24" s="117">
        <f>E24*F24*G24*75%</f>
        <v>487.5</v>
      </c>
      <c r="J24" s="71">
        <f>H24+I24</f>
        <v>650</v>
      </c>
      <c r="K24" s="99"/>
      <c r="L24" s="99"/>
      <c r="M24" s="99"/>
      <c r="N24" s="97"/>
      <c r="O24" s="97"/>
      <c r="P24" s="97"/>
    </row>
    <row r="25" ht="27.6" spans="1:16">
      <c r="A25" s="43" t="s">
        <v>50</v>
      </c>
      <c r="B25" s="38"/>
      <c r="C25" s="15" t="s">
        <v>51</v>
      </c>
      <c r="D25" s="12" t="s">
        <v>49</v>
      </c>
      <c r="E25" s="69">
        <v>1</v>
      </c>
      <c r="F25" s="70">
        <v>1</v>
      </c>
      <c r="G25" s="70">
        <v>500</v>
      </c>
      <c r="H25" s="71">
        <f>E25*F25*G25*25%</f>
        <v>125</v>
      </c>
      <c r="I25" s="117">
        <f>E25*F25*G25*75%</f>
        <v>375</v>
      </c>
      <c r="J25" s="71">
        <f>H25+I25</f>
        <v>500</v>
      </c>
      <c r="K25" s="99"/>
      <c r="L25" s="99"/>
      <c r="M25" s="99"/>
      <c r="N25" s="97"/>
      <c r="O25" s="97"/>
      <c r="P25" s="97"/>
    </row>
    <row r="26" ht="27.6" spans="1:16">
      <c r="A26" s="43" t="s">
        <v>52</v>
      </c>
      <c r="B26" s="38"/>
      <c r="C26" s="15" t="s">
        <v>53</v>
      </c>
      <c r="D26" s="12" t="s">
        <v>49</v>
      </c>
      <c r="E26" s="69">
        <v>1</v>
      </c>
      <c r="F26" s="70">
        <v>1</v>
      </c>
      <c r="G26" s="70">
        <v>350</v>
      </c>
      <c r="H26" s="71">
        <f>E26*F26*G26*25%</f>
        <v>87.5</v>
      </c>
      <c r="I26" s="117">
        <f>E26*F26*G26*75%</f>
        <v>262.5</v>
      </c>
      <c r="J26" s="71">
        <f>H26+I26</f>
        <v>350</v>
      </c>
      <c r="K26" s="99"/>
      <c r="L26" s="99"/>
      <c r="M26" s="99"/>
      <c r="N26" s="97"/>
      <c r="O26" s="97"/>
      <c r="P26" s="97"/>
    </row>
    <row r="27" spans="1:16">
      <c r="A27" s="53"/>
      <c r="B27" s="53"/>
      <c r="C27" s="53" t="s">
        <v>54</v>
      </c>
      <c r="D27" s="53"/>
      <c r="E27" s="53"/>
      <c r="F27" s="54"/>
      <c r="G27" s="54"/>
      <c r="H27" s="55">
        <f>H24+H25+H26</f>
        <v>375</v>
      </c>
      <c r="I27" s="55">
        <f t="shared" ref="I27:J27" si="7">I24+I25+I26</f>
        <v>1125</v>
      </c>
      <c r="J27" s="55">
        <f t="shared" si="7"/>
        <v>1500</v>
      </c>
      <c r="K27" s="99"/>
      <c r="L27" s="99"/>
      <c r="M27" s="99"/>
      <c r="N27" s="97"/>
      <c r="O27" s="97"/>
      <c r="P27" s="97"/>
    </row>
    <row r="28" spans="1:16">
      <c r="A28" s="37" t="s">
        <v>55</v>
      </c>
      <c r="B28" s="38"/>
      <c r="C28" s="38"/>
      <c r="D28" s="38"/>
      <c r="E28" s="38"/>
      <c r="F28" s="72"/>
      <c r="G28" s="72"/>
      <c r="H28" s="40"/>
      <c r="I28" s="100"/>
      <c r="J28" s="40"/>
      <c r="K28" s="99"/>
      <c r="L28" s="99"/>
      <c r="M28" s="99"/>
      <c r="N28" s="97"/>
      <c r="O28" s="97"/>
      <c r="P28" s="97"/>
    </row>
    <row r="29" spans="1:16">
      <c r="A29" s="69" t="s">
        <v>47</v>
      </c>
      <c r="B29" s="38"/>
      <c r="C29" s="58" t="s">
        <v>56</v>
      </c>
      <c r="D29" s="38" t="s">
        <v>57</v>
      </c>
      <c r="E29" s="43">
        <v>1</v>
      </c>
      <c r="F29" s="43">
        <v>6</v>
      </c>
      <c r="G29" s="43">
        <v>300</v>
      </c>
      <c r="H29" s="73">
        <f>E29*F29*G29*25%</f>
        <v>450</v>
      </c>
      <c r="I29" s="118">
        <f>E29*F29*G29*75%</f>
        <v>1350</v>
      </c>
      <c r="J29" s="73">
        <f>H29+I29</f>
        <v>1800</v>
      </c>
      <c r="K29" s="99"/>
      <c r="L29" s="99"/>
      <c r="M29" s="99"/>
      <c r="N29" s="97"/>
      <c r="O29" s="97"/>
      <c r="P29" s="97"/>
    </row>
    <row r="30" spans="1:16">
      <c r="A30" s="43" t="s">
        <v>50</v>
      </c>
      <c r="B30" s="38"/>
      <c r="C30" s="58" t="s">
        <v>58</v>
      </c>
      <c r="D30" s="38" t="s">
        <v>57</v>
      </c>
      <c r="E30" s="43">
        <v>1</v>
      </c>
      <c r="F30" s="43">
        <v>6</v>
      </c>
      <c r="G30" s="43">
        <v>50</v>
      </c>
      <c r="H30" s="73">
        <f>E30*F30*G30*25%</f>
        <v>75</v>
      </c>
      <c r="I30" s="118">
        <f>E30*F30*G30*75%</f>
        <v>225</v>
      </c>
      <c r="J30" s="73">
        <f>H30+I30</f>
        <v>300</v>
      </c>
      <c r="K30" s="99"/>
      <c r="L30" s="99"/>
      <c r="M30" s="99"/>
      <c r="N30" s="97"/>
      <c r="O30" s="97"/>
      <c r="P30" s="97"/>
    </row>
    <row r="31" spans="1:16">
      <c r="A31" s="69" t="s">
        <v>52</v>
      </c>
      <c r="B31" s="38"/>
      <c r="C31" s="58" t="s">
        <v>59</v>
      </c>
      <c r="D31" s="38" t="s">
        <v>57</v>
      </c>
      <c r="E31" s="43">
        <v>1</v>
      </c>
      <c r="F31" s="43">
        <v>6</v>
      </c>
      <c r="G31" s="43">
        <v>150</v>
      </c>
      <c r="H31" s="60">
        <f>E31*F31*G31*25%</f>
        <v>225</v>
      </c>
      <c r="I31" s="119">
        <f>E31*F31*G31*75%</f>
        <v>675</v>
      </c>
      <c r="J31" s="60">
        <f>H31+I31</f>
        <v>900</v>
      </c>
      <c r="K31" s="99"/>
      <c r="L31" s="99"/>
      <c r="M31" s="99"/>
      <c r="N31" s="97"/>
      <c r="O31" s="97"/>
      <c r="P31" s="97"/>
    </row>
    <row r="32" spans="1:16">
      <c r="A32" s="43" t="s">
        <v>60</v>
      </c>
      <c r="B32" s="38"/>
      <c r="C32" s="58" t="s">
        <v>61</v>
      </c>
      <c r="D32" s="64" t="s">
        <v>62</v>
      </c>
      <c r="E32" s="43">
        <v>10</v>
      </c>
      <c r="F32" s="43">
        <v>6</v>
      </c>
      <c r="G32" s="43">
        <v>10</v>
      </c>
      <c r="H32" s="60">
        <f>E32*F32*G32*25%</f>
        <v>150</v>
      </c>
      <c r="I32" s="119">
        <f>E32*F32*G32*75%</f>
        <v>450</v>
      </c>
      <c r="J32" s="60">
        <f>H32+I32</f>
        <v>600</v>
      </c>
      <c r="K32" s="99"/>
      <c r="L32" s="99"/>
      <c r="M32" s="99"/>
      <c r="N32" s="97"/>
      <c r="O32" s="97"/>
      <c r="P32" s="97"/>
    </row>
    <row r="33" spans="1:16">
      <c r="A33" s="53"/>
      <c r="B33" s="53"/>
      <c r="C33" s="53" t="s">
        <v>63</v>
      </c>
      <c r="D33" s="53"/>
      <c r="E33" s="53"/>
      <c r="F33" s="54"/>
      <c r="G33" s="54"/>
      <c r="H33" s="55">
        <f>H29+H30+H31+H32</f>
        <v>900</v>
      </c>
      <c r="I33" s="55">
        <f t="shared" ref="I33:J33" si="8">I29+I30+I31+I32</f>
        <v>2700</v>
      </c>
      <c r="J33" s="55">
        <f t="shared" si="8"/>
        <v>3600</v>
      </c>
      <c r="K33" s="99"/>
      <c r="L33" s="99"/>
      <c r="M33" s="99"/>
      <c r="N33" s="97"/>
      <c r="O33" s="97"/>
      <c r="P33" s="97"/>
    </row>
    <row r="34" spans="1:16">
      <c r="A34" s="74"/>
      <c r="B34" s="62"/>
      <c r="C34" s="75"/>
      <c r="D34" s="75"/>
      <c r="E34" s="75"/>
      <c r="F34" s="76"/>
      <c r="G34" s="76"/>
      <c r="H34" s="76"/>
      <c r="I34" s="120"/>
      <c r="J34" s="121"/>
      <c r="K34" s="122"/>
      <c r="L34" s="99"/>
      <c r="M34" s="99"/>
      <c r="N34" s="97"/>
      <c r="O34" s="97"/>
      <c r="P34" s="97"/>
    </row>
    <row r="35" spans="1:16">
      <c r="A35" s="37" t="s">
        <v>64</v>
      </c>
      <c r="B35" s="38"/>
      <c r="C35" s="38"/>
      <c r="D35" s="38"/>
      <c r="E35" s="38"/>
      <c r="F35" s="56"/>
      <c r="G35" s="56"/>
      <c r="H35" s="57"/>
      <c r="I35" s="107"/>
      <c r="J35" s="87"/>
      <c r="K35" s="99"/>
      <c r="L35" s="99"/>
      <c r="M35" s="99"/>
      <c r="N35" s="97"/>
      <c r="O35" s="97"/>
      <c r="P35" s="97"/>
    </row>
    <row r="36" spans="1:16">
      <c r="A36" s="43" t="s">
        <v>65</v>
      </c>
      <c r="B36" s="38"/>
      <c r="C36" s="77" t="s">
        <v>66</v>
      </c>
      <c r="D36" s="38" t="s">
        <v>67</v>
      </c>
      <c r="E36" s="43">
        <v>4</v>
      </c>
      <c r="F36" s="43">
        <v>6</v>
      </c>
      <c r="G36" s="43">
        <v>50</v>
      </c>
      <c r="H36" s="60">
        <f>E36*F36*G36*0%</f>
        <v>0</v>
      </c>
      <c r="I36" s="119">
        <f>E36*F36*G36*100%</f>
        <v>1200</v>
      </c>
      <c r="J36" s="60">
        <f t="shared" ref="J36:J43" si="9">H36+I36</f>
        <v>1200</v>
      </c>
      <c r="K36" s="99"/>
      <c r="L36" s="99"/>
      <c r="M36" s="99"/>
      <c r="N36" s="97"/>
      <c r="O36" s="97"/>
      <c r="P36" s="97"/>
    </row>
    <row r="37" spans="1:16">
      <c r="A37" s="43" t="s">
        <v>68</v>
      </c>
      <c r="B37" s="38"/>
      <c r="C37" s="58" t="s">
        <v>69</v>
      </c>
      <c r="D37" s="38" t="s">
        <v>28</v>
      </c>
      <c r="E37" s="43">
        <v>2</v>
      </c>
      <c r="F37" s="43">
        <v>1</v>
      </c>
      <c r="G37" s="43">
        <v>700</v>
      </c>
      <c r="H37" s="60">
        <f>E37*F37*G37*0%</f>
        <v>0</v>
      </c>
      <c r="I37" s="119">
        <f>E37*F37*G37*100%</f>
        <v>1400</v>
      </c>
      <c r="J37" s="60">
        <f t="shared" si="9"/>
        <v>1400</v>
      </c>
      <c r="K37" s="99"/>
      <c r="L37" s="99"/>
      <c r="M37" s="99"/>
      <c r="N37" s="97"/>
      <c r="O37" s="97"/>
      <c r="P37" s="97"/>
    </row>
    <row r="38" ht="12" customHeight="1" spans="1:16">
      <c r="A38" s="43" t="s">
        <v>70</v>
      </c>
      <c r="B38" s="38"/>
      <c r="C38" s="58" t="s">
        <v>71</v>
      </c>
      <c r="D38" s="64" t="s">
        <v>72</v>
      </c>
      <c r="E38" s="43">
        <v>1</v>
      </c>
      <c r="F38" s="43">
        <v>6</v>
      </c>
      <c r="G38" s="43">
        <v>100</v>
      </c>
      <c r="H38" s="60">
        <f>E38*F38*G38*0%</f>
        <v>0</v>
      </c>
      <c r="I38" s="119">
        <f>E38*F38*G38*100%</f>
        <v>600</v>
      </c>
      <c r="J38" s="60">
        <f t="shared" si="9"/>
        <v>600</v>
      </c>
      <c r="K38" s="99"/>
      <c r="L38" s="99"/>
      <c r="M38" s="99"/>
      <c r="N38" s="97"/>
      <c r="O38" s="97"/>
      <c r="P38" s="97"/>
    </row>
    <row r="39" spans="1:16">
      <c r="A39" s="43" t="s">
        <v>73</v>
      </c>
      <c r="B39" s="38"/>
      <c r="C39" s="58" t="s">
        <v>74</v>
      </c>
      <c r="D39" s="58" t="s">
        <v>28</v>
      </c>
      <c r="E39" s="43">
        <v>10</v>
      </c>
      <c r="F39" s="43">
        <v>1</v>
      </c>
      <c r="G39" s="43">
        <v>12</v>
      </c>
      <c r="H39" s="60">
        <f>E39*F39*G39*25%</f>
        <v>30</v>
      </c>
      <c r="I39" s="119">
        <f>E39*F39*G39*75%</f>
        <v>90</v>
      </c>
      <c r="J39" s="60">
        <f t="shared" si="9"/>
        <v>120</v>
      </c>
      <c r="K39" s="99"/>
      <c r="L39" s="99"/>
      <c r="M39" s="99"/>
      <c r="N39" s="97"/>
      <c r="O39" s="97"/>
      <c r="P39" s="97"/>
    </row>
    <row r="40" spans="1:16">
      <c r="A40" s="43" t="s">
        <v>75</v>
      </c>
      <c r="B40" s="38"/>
      <c r="C40" s="58" t="s">
        <v>76</v>
      </c>
      <c r="D40" s="58" t="s">
        <v>28</v>
      </c>
      <c r="E40" s="43">
        <v>4</v>
      </c>
      <c r="F40" s="43">
        <v>1</v>
      </c>
      <c r="G40" s="43">
        <v>30</v>
      </c>
      <c r="H40" s="60">
        <f>E40*F40*G40*0%</f>
        <v>0</v>
      </c>
      <c r="I40" s="119">
        <f>E40*F40*G40*100%</f>
        <v>120</v>
      </c>
      <c r="J40" s="60">
        <f t="shared" si="9"/>
        <v>120</v>
      </c>
      <c r="K40" s="99"/>
      <c r="L40" s="99"/>
      <c r="M40" s="99"/>
      <c r="N40" s="97"/>
      <c r="O40" s="97"/>
      <c r="P40" s="97"/>
    </row>
    <row r="41" ht="16.2" customHeight="1" spans="1:16">
      <c r="A41" s="43" t="s">
        <v>77</v>
      </c>
      <c r="B41" s="38"/>
      <c r="C41" s="63" t="s">
        <v>78</v>
      </c>
      <c r="D41" s="58" t="s">
        <v>28</v>
      </c>
      <c r="E41" s="43">
        <v>6</v>
      </c>
      <c r="F41" s="43">
        <v>1</v>
      </c>
      <c r="G41" s="43">
        <v>45</v>
      </c>
      <c r="H41" s="60">
        <f>E41*F41*G41*0%</f>
        <v>0</v>
      </c>
      <c r="I41" s="119">
        <f>E41*F41*G41*100%</f>
        <v>270</v>
      </c>
      <c r="J41" s="60">
        <f t="shared" si="9"/>
        <v>270</v>
      </c>
      <c r="K41" s="99"/>
      <c r="L41" s="99"/>
      <c r="M41" s="99"/>
      <c r="N41" s="97"/>
      <c r="O41" s="97"/>
      <c r="P41" s="97"/>
    </row>
    <row r="42" spans="1:16">
      <c r="A42" s="43" t="s">
        <v>79</v>
      </c>
      <c r="B42" s="38"/>
      <c r="C42" s="58" t="s">
        <v>80</v>
      </c>
      <c r="D42" s="58" t="s">
        <v>28</v>
      </c>
      <c r="E42" s="43">
        <v>1</v>
      </c>
      <c r="F42" s="43">
        <v>1</v>
      </c>
      <c r="G42" s="43">
        <v>300</v>
      </c>
      <c r="H42" s="60">
        <f>E42*F42*G42*0%</f>
        <v>0</v>
      </c>
      <c r="I42" s="119">
        <f>E42*F42*G42*100%</f>
        <v>300</v>
      </c>
      <c r="J42" s="60">
        <f t="shared" si="9"/>
        <v>300</v>
      </c>
      <c r="K42" s="99"/>
      <c r="L42" s="99"/>
      <c r="M42" s="99"/>
      <c r="N42" s="97"/>
      <c r="O42" s="97"/>
      <c r="P42" s="97"/>
    </row>
    <row r="43" spans="1:16">
      <c r="A43" s="43" t="s">
        <v>81</v>
      </c>
      <c r="B43" s="38"/>
      <c r="C43" s="58" t="s">
        <v>82</v>
      </c>
      <c r="D43" s="58" t="s">
        <v>28</v>
      </c>
      <c r="E43" s="43">
        <v>1</v>
      </c>
      <c r="F43" s="43">
        <v>1</v>
      </c>
      <c r="G43" s="43">
        <v>290</v>
      </c>
      <c r="H43" s="60">
        <f>E43*F43*G43*0%</f>
        <v>0</v>
      </c>
      <c r="I43" s="119">
        <f>E43*F43*G43*100%</f>
        <v>290</v>
      </c>
      <c r="J43" s="60">
        <f t="shared" si="9"/>
        <v>290</v>
      </c>
      <c r="K43" s="99"/>
      <c r="L43" s="99"/>
      <c r="M43" s="99"/>
      <c r="N43" s="97"/>
      <c r="O43" s="97"/>
      <c r="P43" s="97"/>
    </row>
    <row r="44" spans="1:16">
      <c r="A44" s="54"/>
      <c r="B44" s="54"/>
      <c r="C44" s="66" t="s">
        <v>83</v>
      </c>
      <c r="D44" s="54"/>
      <c r="E44" s="54"/>
      <c r="F44" s="54"/>
      <c r="G44" s="54"/>
      <c r="H44" s="55">
        <f>H36+H37+H38+H39+H40+H41+H42+H43</f>
        <v>30</v>
      </c>
      <c r="I44" s="55">
        <f>I36+I37+I38+I39+I40+I41+I42+I43</f>
        <v>4270</v>
      </c>
      <c r="J44" s="55">
        <f>J36+J37+J38+J39+J40+J41+J42+J43</f>
        <v>4300</v>
      </c>
      <c r="K44" s="99"/>
      <c r="L44" s="99"/>
      <c r="M44" s="99"/>
      <c r="N44" s="97"/>
      <c r="O44" s="97"/>
      <c r="P44" s="97"/>
    </row>
    <row r="45" spans="1:16">
      <c r="A45" s="59"/>
      <c r="B45" s="62"/>
      <c r="C45" s="62"/>
      <c r="D45" s="62"/>
      <c r="E45" s="62"/>
      <c r="F45" s="78"/>
      <c r="G45" s="78"/>
      <c r="H45" s="79"/>
      <c r="I45" s="123"/>
      <c r="J45" s="83"/>
      <c r="K45" s="124"/>
      <c r="L45" s="124"/>
      <c r="M45" s="124"/>
      <c r="N45" s="97"/>
      <c r="O45" s="97"/>
      <c r="P45" s="97"/>
    </row>
    <row r="46" spans="1:16">
      <c r="A46" s="37" t="s">
        <v>84</v>
      </c>
      <c r="B46" s="38"/>
      <c r="C46" s="38"/>
      <c r="D46" s="38"/>
      <c r="E46" s="38"/>
      <c r="F46" s="56"/>
      <c r="G46" s="56"/>
      <c r="H46" s="57"/>
      <c r="I46" s="107"/>
      <c r="J46" s="87"/>
      <c r="K46" s="97"/>
      <c r="L46" s="99"/>
      <c r="M46" s="99"/>
      <c r="N46" s="97"/>
      <c r="O46" s="97"/>
      <c r="P46" s="97"/>
    </row>
    <row r="47" ht="27.6" spans="1:16">
      <c r="A47" s="69" t="s">
        <v>85</v>
      </c>
      <c r="B47" s="38"/>
      <c r="C47" s="64" t="s">
        <v>86</v>
      </c>
      <c r="D47" s="64" t="s">
        <v>67</v>
      </c>
      <c r="E47" s="43">
        <v>2</v>
      </c>
      <c r="F47" s="43">
        <v>6</v>
      </c>
      <c r="G47" s="43">
        <v>200</v>
      </c>
      <c r="H47" s="60">
        <f>E47*F47*G47*0%</f>
        <v>0</v>
      </c>
      <c r="I47" s="119">
        <f>E47*F47*G47*100%</f>
        <v>2400</v>
      </c>
      <c r="J47" s="60">
        <f>H47+I47</f>
        <v>2400</v>
      </c>
      <c r="K47" s="99"/>
      <c r="L47" s="99"/>
      <c r="M47" s="99"/>
      <c r="N47" s="97"/>
      <c r="O47" s="97"/>
      <c r="P47" s="97"/>
    </row>
    <row r="48" spans="1:16">
      <c r="A48" s="69" t="s">
        <v>87</v>
      </c>
      <c r="B48" s="38"/>
      <c r="C48" s="38" t="s">
        <v>88</v>
      </c>
      <c r="D48" s="38" t="s">
        <v>89</v>
      </c>
      <c r="E48" s="43">
        <v>2</v>
      </c>
      <c r="F48" s="43">
        <v>6</v>
      </c>
      <c r="G48" s="43">
        <v>50</v>
      </c>
      <c r="H48" s="60">
        <f>E48*F48*G48*0%</f>
        <v>0</v>
      </c>
      <c r="I48" s="119">
        <f>E48*F48*G48*100%</f>
        <v>600</v>
      </c>
      <c r="J48" s="60">
        <f>H48+I48</f>
        <v>600</v>
      </c>
      <c r="K48" s="99"/>
      <c r="L48" s="99"/>
      <c r="M48" s="99"/>
      <c r="N48" s="97"/>
      <c r="O48" s="97"/>
      <c r="P48" s="97"/>
    </row>
    <row r="49" spans="1:16">
      <c r="A49" s="69" t="s">
        <v>90</v>
      </c>
      <c r="B49" s="38"/>
      <c r="C49" s="38" t="s">
        <v>91</v>
      </c>
      <c r="D49" s="38" t="s">
        <v>92</v>
      </c>
      <c r="E49" s="43">
        <v>2</v>
      </c>
      <c r="F49" s="43">
        <v>6</v>
      </c>
      <c r="G49" s="43">
        <v>50</v>
      </c>
      <c r="H49" s="60">
        <f>E49*F49*G49*0%</f>
        <v>0</v>
      </c>
      <c r="I49" s="119">
        <f>E49*F49*G49*100%</f>
        <v>600</v>
      </c>
      <c r="J49" s="60">
        <f>H49+I49</f>
        <v>600</v>
      </c>
      <c r="K49" s="99"/>
      <c r="L49" s="99"/>
      <c r="M49" s="99"/>
      <c r="N49" s="97"/>
      <c r="O49" s="97"/>
      <c r="P49" s="97"/>
    </row>
    <row r="50" spans="1:16">
      <c r="A50" s="54"/>
      <c r="B50" s="54"/>
      <c r="C50" s="66" t="s">
        <v>93</v>
      </c>
      <c r="D50" s="54"/>
      <c r="E50" s="54"/>
      <c r="F50" s="54"/>
      <c r="G50" s="54"/>
      <c r="H50" s="55">
        <f>H47+H48+H49</f>
        <v>0</v>
      </c>
      <c r="I50" s="55">
        <f t="shared" ref="I50:J50" si="10">I47+I48+I49</f>
        <v>3600</v>
      </c>
      <c r="J50" s="55">
        <f t="shared" si="10"/>
        <v>3600</v>
      </c>
      <c r="K50" s="99"/>
      <c r="L50" s="99"/>
      <c r="M50" s="99"/>
      <c r="N50" s="97"/>
      <c r="O50" s="97"/>
      <c r="P50" s="97"/>
    </row>
    <row r="51" spans="1:16">
      <c r="A51" s="74"/>
      <c r="B51" s="62"/>
      <c r="C51" s="75"/>
      <c r="D51" s="75"/>
      <c r="E51" s="75"/>
      <c r="F51" s="78"/>
      <c r="G51" s="78"/>
      <c r="H51" s="79"/>
      <c r="I51" s="123"/>
      <c r="J51" s="83"/>
      <c r="K51" s="99"/>
      <c r="L51" s="99"/>
      <c r="M51" s="99"/>
      <c r="N51" s="97"/>
      <c r="O51" s="97"/>
      <c r="P51" s="97"/>
    </row>
    <row r="52" spans="1:16">
      <c r="A52" s="37" t="s">
        <v>94</v>
      </c>
      <c r="B52" s="38"/>
      <c r="C52" s="38"/>
      <c r="D52" s="38"/>
      <c r="E52" s="38"/>
      <c r="F52" s="56"/>
      <c r="G52" s="56"/>
      <c r="H52" s="57"/>
      <c r="I52" s="107"/>
      <c r="J52" s="87"/>
      <c r="K52" s="122"/>
      <c r="L52" s="122"/>
      <c r="M52" s="122"/>
      <c r="N52" s="97"/>
      <c r="O52" s="97"/>
      <c r="P52" s="97"/>
    </row>
    <row r="53" ht="27.6" spans="1:16">
      <c r="A53" s="58" t="s">
        <v>95</v>
      </c>
      <c r="B53" s="38"/>
      <c r="C53" s="64" t="s">
        <v>96</v>
      </c>
      <c r="D53" s="58" t="s">
        <v>12</v>
      </c>
      <c r="E53" s="43">
        <v>6</v>
      </c>
      <c r="F53" s="43">
        <v>6</v>
      </c>
      <c r="G53" s="43">
        <v>100</v>
      </c>
      <c r="H53" s="60">
        <f>E53*F53*G53*0%</f>
        <v>0</v>
      </c>
      <c r="I53" s="125">
        <f>E53*F53*G53*100%</f>
        <v>3600</v>
      </c>
      <c r="J53" s="60">
        <f>E53*F53*G53*100%</f>
        <v>3600</v>
      </c>
      <c r="K53" s="122"/>
      <c r="L53" s="122"/>
      <c r="M53" s="122"/>
      <c r="N53" s="97"/>
      <c r="O53" s="97"/>
      <c r="P53" s="97"/>
    </row>
    <row r="54" spans="1:16">
      <c r="A54" s="58" t="s">
        <v>97</v>
      </c>
      <c r="B54" s="38"/>
      <c r="C54" s="68" t="s">
        <v>98</v>
      </c>
      <c r="D54" s="68" t="s">
        <v>98</v>
      </c>
      <c r="E54" s="69">
        <v>1</v>
      </c>
      <c r="F54" s="43">
        <v>1</v>
      </c>
      <c r="G54" s="43">
        <v>2500</v>
      </c>
      <c r="H54" s="60">
        <f>E54*F54*G54*0%</f>
        <v>0</v>
      </c>
      <c r="I54" s="125">
        <f t="shared" ref="I54" si="11">E54*F54*G54*100%</f>
        <v>2500</v>
      </c>
      <c r="J54" s="60">
        <f>H54+I54</f>
        <v>2500</v>
      </c>
      <c r="K54" s="99"/>
      <c r="L54" s="99"/>
      <c r="M54" s="99"/>
      <c r="N54" s="97"/>
      <c r="O54" s="97"/>
      <c r="P54" s="97"/>
    </row>
    <row r="55" ht="13.2" customHeight="1" spans="1:16">
      <c r="A55" s="54"/>
      <c r="B55" s="54"/>
      <c r="C55" s="66" t="s">
        <v>99</v>
      </c>
      <c r="D55" s="54"/>
      <c r="E55" s="54"/>
      <c r="F55" s="54"/>
      <c r="G55" s="54"/>
      <c r="H55" s="55">
        <f>H53+H54</f>
        <v>0</v>
      </c>
      <c r="I55" s="55">
        <f t="shared" ref="I55:J55" si="12">I53+I54</f>
        <v>6100</v>
      </c>
      <c r="J55" s="55">
        <f t="shared" si="12"/>
        <v>6100</v>
      </c>
      <c r="K55" s="99"/>
      <c r="L55" s="99"/>
      <c r="M55" s="99"/>
      <c r="N55" s="97"/>
      <c r="O55" s="97"/>
      <c r="P55" s="97"/>
    </row>
    <row r="56" spans="1:16">
      <c r="A56" s="80"/>
      <c r="B56" s="80"/>
      <c r="C56" s="81" t="s">
        <v>100</v>
      </c>
      <c r="D56" s="80"/>
      <c r="E56" s="80"/>
      <c r="F56" s="80"/>
      <c r="G56" s="80"/>
      <c r="H56" s="82">
        <f>H11+H27+H33+H44+H50+H55+H22</f>
        <v>3330</v>
      </c>
      <c r="I56" s="82">
        <f>I11+I27+I33+I44+I50+I55+I22</f>
        <v>68500</v>
      </c>
      <c r="J56" s="82">
        <f>J11+J27+J33+J44+J50+J55+J22</f>
        <v>71830</v>
      </c>
      <c r="K56" s="99"/>
      <c r="L56" s="99"/>
      <c r="M56" s="99"/>
      <c r="N56" s="97"/>
      <c r="O56" s="97"/>
      <c r="P56" s="97"/>
    </row>
    <row r="57" spans="1:16">
      <c r="A57" s="59"/>
      <c r="B57" s="62"/>
      <c r="C57" s="62"/>
      <c r="D57" s="62"/>
      <c r="E57" s="62"/>
      <c r="F57" s="83"/>
      <c r="G57" s="83"/>
      <c r="H57" s="84"/>
      <c r="I57" s="126"/>
      <c r="J57" s="83"/>
      <c r="K57" s="98"/>
      <c r="L57" s="99"/>
      <c r="M57" s="99"/>
      <c r="N57" s="97"/>
      <c r="O57" s="97"/>
      <c r="P57" s="97"/>
    </row>
    <row r="58" ht="14.4" customHeight="1" spans="1:16">
      <c r="A58" s="85"/>
      <c r="B58" s="85"/>
      <c r="C58" s="34" t="s">
        <v>101</v>
      </c>
      <c r="D58" s="33"/>
      <c r="E58" s="33"/>
      <c r="F58" s="35"/>
      <c r="G58" s="35"/>
      <c r="H58" s="36"/>
      <c r="I58" s="35"/>
      <c r="J58" s="35"/>
      <c r="K58" s="99"/>
      <c r="L58" s="99"/>
      <c r="M58" s="99"/>
      <c r="N58" s="97"/>
      <c r="O58" s="97"/>
      <c r="P58" s="97"/>
    </row>
    <row r="59" spans="1:16">
      <c r="A59" s="59"/>
      <c r="B59" s="62"/>
      <c r="C59" s="38" t="s">
        <v>102</v>
      </c>
      <c r="D59" s="38" t="s">
        <v>103</v>
      </c>
      <c r="E59" s="86">
        <v>1</v>
      </c>
      <c r="F59" s="87">
        <v>1</v>
      </c>
      <c r="G59" s="43">
        <v>100</v>
      </c>
      <c r="H59" s="88">
        <f>E59*F59*G59</f>
        <v>100</v>
      </c>
      <c r="I59" s="127">
        <v>1500</v>
      </c>
      <c r="J59" s="128">
        <f>H59+I59</f>
        <v>1600</v>
      </c>
      <c r="K59" s="99"/>
      <c r="L59" s="99"/>
      <c r="M59" s="99"/>
      <c r="N59" s="97"/>
      <c r="O59" s="97"/>
      <c r="P59" s="97"/>
    </row>
    <row r="60" spans="1:16">
      <c r="A60" s="59"/>
      <c r="B60" s="62"/>
      <c r="C60" s="38"/>
      <c r="D60" s="38"/>
      <c r="E60" s="38"/>
      <c r="F60" s="87"/>
      <c r="G60" s="87"/>
      <c r="H60" s="87"/>
      <c r="I60" s="129"/>
      <c r="J60" s="116"/>
      <c r="K60" s="99"/>
      <c r="L60" s="99"/>
      <c r="M60" s="99"/>
      <c r="N60" s="97"/>
      <c r="O60" s="97"/>
      <c r="P60" s="97"/>
    </row>
    <row r="61" spans="1:16">
      <c r="A61" s="89"/>
      <c r="B61" s="89"/>
      <c r="C61" s="90" t="s">
        <v>104</v>
      </c>
      <c r="D61" s="89"/>
      <c r="E61" s="89"/>
      <c r="F61" s="89"/>
      <c r="G61" s="89"/>
      <c r="H61" s="82">
        <f>H56+H59</f>
        <v>3430</v>
      </c>
      <c r="I61" s="82">
        <f t="shared" ref="I61:J61" si="13">I56+I59</f>
        <v>70000</v>
      </c>
      <c r="J61" s="82">
        <f t="shared" si="13"/>
        <v>73430</v>
      </c>
      <c r="K61" s="97"/>
      <c r="L61" s="97"/>
      <c r="M61" s="97"/>
      <c r="N61" s="97"/>
      <c r="O61" s="97"/>
      <c r="P61" s="97"/>
    </row>
    <row r="62" spans="1:16">
      <c r="A62" s="91"/>
      <c r="B62" s="28"/>
      <c r="C62" s="28"/>
      <c r="D62" s="28"/>
      <c r="E62" s="28"/>
      <c r="F62" s="92"/>
      <c r="G62" s="92"/>
      <c r="H62" s="92"/>
      <c r="I62" s="92"/>
      <c r="J62" s="92"/>
      <c r="K62" s="97"/>
      <c r="L62" s="97"/>
      <c r="M62" s="97"/>
      <c r="N62" s="97"/>
      <c r="O62" s="97"/>
      <c r="P62" s="97"/>
    </row>
    <row r="63" spans="1:16">
      <c r="A63" s="27"/>
      <c r="B63" s="28"/>
      <c r="C63" s="28"/>
      <c r="D63" s="28"/>
      <c r="E63" s="28"/>
      <c r="F63" s="93"/>
      <c r="G63" s="93"/>
      <c r="I63" s="93"/>
      <c r="J63" s="93"/>
      <c r="K63" s="97"/>
      <c r="L63" s="97"/>
      <c r="M63" s="97"/>
      <c r="N63" s="97"/>
      <c r="O63" s="97"/>
      <c r="P63" s="97"/>
    </row>
    <row r="64" spans="1:16">
      <c r="A64" s="94"/>
      <c r="B64" s="95"/>
      <c r="C64" s="28"/>
      <c r="D64" s="28"/>
      <c r="E64" s="28"/>
      <c r="F64" s="96"/>
      <c r="G64" s="96"/>
      <c r="H64" s="96"/>
      <c r="I64" s="96"/>
      <c r="J64" s="96"/>
      <c r="K64" s="97"/>
      <c r="L64" s="97"/>
      <c r="M64" s="97"/>
      <c r="N64" s="97"/>
      <c r="O64" s="97"/>
      <c r="P64" s="97"/>
    </row>
    <row r="65" spans="1:16">
      <c r="A65" s="94"/>
      <c r="B65" s="95"/>
      <c r="C65" s="130"/>
      <c r="D65" s="130"/>
      <c r="E65" s="130"/>
      <c r="F65" s="93"/>
      <c r="G65" s="93"/>
      <c r="H65" s="96"/>
      <c r="I65" s="96"/>
      <c r="J65" s="96"/>
      <c r="K65" s="97"/>
      <c r="L65" s="97"/>
      <c r="M65" s="97"/>
      <c r="N65" s="97"/>
      <c r="O65" s="97"/>
      <c r="P65" s="97"/>
    </row>
    <row r="66" spans="1:16">
      <c r="A66" s="94"/>
      <c r="B66" s="95"/>
      <c r="C66" s="130"/>
      <c r="D66" s="130"/>
      <c r="E66" s="130"/>
      <c r="F66" s="93"/>
      <c r="G66" s="93"/>
      <c r="H66" s="96"/>
      <c r="I66" s="96"/>
      <c r="J66" s="96"/>
      <c r="K66" s="97"/>
      <c r="L66" s="97"/>
      <c r="M66" s="97"/>
      <c r="N66" s="97"/>
      <c r="O66" s="97"/>
      <c r="P66" s="97"/>
    </row>
    <row r="67" spans="1:10">
      <c r="A67" s="131"/>
      <c r="B67" s="132"/>
      <c r="C67" s="130"/>
      <c r="D67" s="130"/>
      <c r="E67" s="130"/>
      <c r="F67" s="133"/>
      <c r="G67" s="133"/>
      <c r="H67" s="134"/>
      <c r="I67" s="142"/>
      <c r="J67" s="142"/>
    </row>
    <row r="68" spans="3:8">
      <c r="C68" s="135"/>
      <c r="D68" s="135"/>
      <c r="E68" s="135"/>
      <c r="F68" s="136"/>
      <c r="G68" s="136"/>
      <c r="H68" s="137"/>
    </row>
    <row r="69" spans="3:5">
      <c r="C69" s="138"/>
      <c r="D69" s="138"/>
      <c r="E69" s="138"/>
    </row>
    <row r="76" spans="3:5">
      <c r="C76" s="138"/>
      <c r="D76" s="138"/>
      <c r="E76" s="138"/>
    </row>
    <row r="77" spans="3:7">
      <c r="C77" s="138"/>
      <c r="D77" s="138"/>
      <c r="E77" s="138"/>
      <c r="F77" s="136"/>
      <c r="G77" s="136"/>
    </row>
    <row r="78" spans="3:5">
      <c r="C78" s="138"/>
      <c r="D78" s="138"/>
      <c r="E78" s="138"/>
    </row>
    <row r="79" spans="3:5">
      <c r="C79" s="138"/>
      <c r="D79" s="138"/>
      <c r="E79" s="138"/>
    </row>
    <row r="81" spans="1:1">
      <c r="A81" s="139"/>
    </row>
    <row r="82" spans="1:1">
      <c r="A82" s="139"/>
    </row>
    <row r="83" spans="1:1">
      <c r="A83" s="140"/>
    </row>
    <row r="84" spans="1:7">
      <c r="A84" s="140"/>
      <c r="F84" s="136"/>
      <c r="G84" s="136"/>
    </row>
    <row r="85" spans="1:7">
      <c r="A85" s="140"/>
      <c r="F85" s="136"/>
      <c r="G85" s="136"/>
    </row>
    <row r="86" spans="1:7">
      <c r="A86" s="140"/>
      <c r="F86" s="136"/>
      <c r="G86" s="136"/>
    </row>
    <row r="87" spans="6:7">
      <c r="F87" s="141"/>
      <c r="G87" s="141"/>
    </row>
    <row r="88" spans="6:7">
      <c r="F88" s="136"/>
      <c r="G88" s="136"/>
    </row>
    <row r="89" spans="1:7">
      <c r="A89" s="139"/>
      <c r="F89" s="136"/>
      <c r="G89" s="136"/>
    </row>
    <row r="90" spans="1:7">
      <c r="A90" s="139"/>
      <c r="F90" s="136"/>
      <c r="G90" s="136"/>
    </row>
    <row r="91" spans="1:7">
      <c r="A91" s="139"/>
      <c r="F91" s="136"/>
      <c r="G91" s="136"/>
    </row>
    <row r="92" spans="1:7">
      <c r="A92" s="140"/>
      <c r="F92" s="136"/>
      <c r="G92" s="136"/>
    </row>
    <row r="93" spans="1:7">
      <c r="A93" s="140"/>
      <c r="F93" s="136"/>
      <c r="G93" s="136"/>
    </row>
    <row r="94" spans="1:7">
      <c r="A94" s="140"/>
      <c r="F94" s="136"/>
      <c r="G94" s="136"/>
    </row>
    <row r="95" spans="1:7">
      <c r="A95" s="140"/>
      <c r="F95" s="136"/>
      <c r="G95" s="136"/>
    </row>
    <row r="96" spans="6:7">
      <c r="F96" s="136"/>
      <c r="G96" s="136"/>
    </row>
    <row r="97" spans="6:7">
      <c r="F97" s="136"/>
      <c r="G97" s="136"/>
    </row>
    <row r="98" spans="6:7">
      <c r="F98" s="136"/>
      <c r="G98" s="136"/>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opLeftCell="C1" workbookViewId="0">
      <selection activeCell="F10" sqref="F10"/>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105</v>
      </c>
      <c r="B1" s="2"/>
      <c r="C1" s="2"/>
      <c r="D1" s="2"/>
      <c r="E1" s="2"/>
      <c r="F1" s="2"/>
    </row>
    <row r="2" spans="1:6">
      <c r="A2" s="3"/>
      <c r="B2" s="3"/>
      <c r="C2" s="3"/>
      <c r="D2" s="3"/>
      <c r="E2" s="3"/>
      <c r="F2" s="3"/>
    </row>
    <row r="3" ht="41.4" spans="1:6">
      <c r="A3" s="4"/>
      <c r="B3" s="5" t="s">
        <v>0</v>
      </c>
      <c r="C3" s="6" t="s">
        <v>5</v>
      </c>
      <c r="D3" s="6" t="s">
        <v>6</v>
      </c>
      <c r="E3" s="6" t="s">
        <v>106</v>
      </c>
      <c r="F3" s="5" t="s">
        <v>107</v>
      </c>
    </row>
    <row r="4" ht="124.2" spans="1:6">
      <c r="A4" s="7">
        <v>1</v>
      </c>
      <c r="B4" s="8" t="s">
        <v>108</v>
      </c>
      <c r="C4" s="9">
        <f>'Detailed Budget'!H11</f>
        <v>2025</v>
      </c>
      <c r="D4" s="10">
        <f>'Detailed Budget'!I11</f>
        <v>10275</v>
      </c>
      <c r="E4" s="9">
        <f>C4+D4</f>
        <v>12300</v>
      </c>
      <c r="F4" s="11" t="s">
        <v>109</v>
      </c>
    </row>
    <row r="5" ht="402" customHeight="1" spans="1:6">
      <c r="A5" s="7">
        <v>2</v>
      </c>
      <c r="B5" s="12" t="s">
        <v>110</v>
      </c>
      <c r="C5" s="9">
        <f>'Detailed Budget'!H22</f>
        <v>0</v>
      </c>
      <c r="D5" s="10">
        <f>'Detailed Budget'!I22</f>
        <v>40430</v>
      </c>
      <c r="E5" s="9">
        <f>C5+D5</f>
        <v>40430</v>
      </c>
      <c r="F5" s="13" t="s">
        <v>111</v>
      </c>
    </row>
    <row r="6" ht="110.4" spans="1:6">
      <c r="A6" s="7">
        <v>3</v>
      </c>
      <c r="B6" s="14" t="s">
        <v>112</v>
      </c>
      <c r="C6" s="9">
        <f>'Detailed Budget'!H27</f>
        <v>375</v>
      </c>
      <c r="D6" s="10">
        <f>'Detailed Budget'!I27</f>
        <v>1125</v>
      </c>
      <c r="E6" s="7">
        <v>1500</v>
      </c>
      <c r="F6" s="11" t="s">
        <v>113</v>
      </c>
    </row>
    <row r="7" ht="181.2" customHeight="1" spans="1:6">
      <c r="A7" s="7">
        <v>4</v>
      </c>
      <c r="B7" s="12" t="s">
        <v>114</v>
      </c>
      <c r="C7" s="9">
        <f>'Detailed Budget'!H33</f>
        <v>900</v>
      </c>
      <c r="D7" s="10">
        <f>'Detailed Budget'!I33</f>
        <v>2700</v>
      </c>
      <c r="E7" s="7">
        <f>C7+D7</f>
        <v>3600</v>
      </c>
      <c r="F7" s="11" t="s">
        <v>115</v>
      </c>
    </row>
    <row r="8" ht="352.95" customHeight="1" spans="1:6">
      <c r="A8" s="7">
        <v>5</v>
      </c>
      <c r="B8" s="12" t="s">
        <v>116</v>
      </c>
      <c r="C8" s="9">
        <f>'Detailed Budget'!H44</f>
        <v>30</v>
      </c>
      <c r="D8" s="10">
        <f>'Detailed Budget'!I44</f>
        <v>4270</v>
      </c>
      <c r="E8" s="7">
        <f>C8+D8</f>
        <v>4300</v>
      </c>
      <c r="F8" s="11" t="s">
        <v>117</v>
      </c>
    </row>
    <row r="9" ht="193.2" spans="1:6">
      <c r="A9" s="7">
        <v>6</v>
      </c>
      <c r="B9" s="12" t="s">
        <v>118</v>
      </c>
      <c r="C9" s="9">
        <f>'Detailed Budget'!H50</f>
        <v>0</v>
      </c>
      <c r="D9" s="10">
        <f>'Detailed Budget'!I50</f>
        <v>3600</v>
      </c>
      <c r="E9" s="7">
        <f t="shared" ref="E9:E11" si="0">C9+D9</f>
        <v>3600</v>
      </c>
      <c r="F9" s="15" t="s">
        <v>119</v>
      </c>
    </row>
    <row r="10" ht="110.4" spans="1:6">
      <c r="A10" s="7">
        <v>7</v>
      </c>
      <c r="B10" s="12" t="s">
        <v>120</v>
      </c>
      <c r="C10" s="9">
        <f>'Detailed Budget'!H50</f>
        <v>0</v>
      </c>
      <c r="D10" s="10">
        <f>'Detailed Budget'!I55</f>
        <v>6100</v>
      </c>
      <c r="E10" s="7">
        <f t="shared" si="0"/>
        <v>6100</v>
      </c>
      <c r="F10" s="15" t="s">
        <v>121</v>
      </c>
    </row>
    <row r="11" ht="110.4" spans="1:6">
      <c r="A11" s="7">
        <v>8</v>
      </c>
      <c r="B11" s="12" t="s">
        <v>102</v>
      </c>
      <c r="C11" s="7">
        <f>'Detailed Budget'!H59</f>
        <v>100</v>
      </c>
      <c r="D11" s="16">
        <f>'Detailed Budget'!I59</f>
        <v>1500</v>
      </c>
      <c r="E11" s="7">
        <f t="shared" si="0"/>
        <v>1600</v>
      </c>
      <c r="F11" s="15" t="s">
        <v>122</v>
      </c>
    </row>
    <row r="12" spans="1:6">
      <c r="A12" s="7"/>
      <c r="B12" s="12"/>
      <c r="C12" s="7"/>
      <c r="D12" s="16"/>
      <c r="E12" s="7"/>
      <c r="F12" s="17"/>
    </row>
    <row r="13" spans="1:6">
      <c r="A13" s="18"/>
      <c r="B13" s="18" t="s">
        <v>123</v>
      </c>
      <c r="C13" s="19">
        <f>SUM(C4:C11)</f>
        <v>3430</v>
      </c>
      <c r="D13" s="19">
        <f>SUM(D4:D11)</f>
        <v>70000</v>
      </c>
      <c r="E13" s="19">
        <f>SUM(E4:E11)</f>
        <v>73430</v>
      </c>
      <c r="F13" s="20"/>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p : p r o p e r t i e s   x m l n s : p = " h t t p : / / s c h e m a s . m i c r o s o f t . c o m / o f f i c e / 2 0 0 6 / m e t a d a t a / p r o p e r t i e s "   x m l n s : x s i = " h t t p : / / w w w . w 3 . o r g / 2 0 0 1 / X M L S c h e m a - i n s t a n c e "   x m l n s : p c = " h t t p : / / s c h e m a s . m i c r o s o f t . c o m / o f f i c e / i n f o p a t h / 2 0 0 7 / P a r t n e r C o n t r o l s " > < d o c u m e n t M a n a g e m e n t / > < / p : p r o p e r t i e s > 
</file>

<file path=customXml/item2.xml>��< ? x m l   v e r s i o n = " 1 . 0 " ? > < L o n g P r o p e r t i e s   x m l n s = " h t t p : / / s c h e m a s . m i c r o s o f t . c o m / o f f i c e / 2 0 0 6 / m e t a d a t a / l o n g P r o p e r t i e s " / > 
</file>

<file path=customXml/item3.xml>��< ? m s o - c o n t e n t T y p e ? > < F o r m T e m p l a t e s   x m l n s = " h t t p : / / s c h e m a s . m i c r o s o f t . c o m / s h a r e p o i n t / v 3 / c o n t e n t t y p e / f o r m s " > < D i s p l a y > D o c u m e n t L i b r a r y F o r m < / D i s p l a y > < E d i t > D o c u m e n t L i b r a r y F o r m < / E d i t > < N e w > D o c u m e n t L i b r a r y F o r m < / N e w > < / F o r m T e m p l a t e s > 
</file>

<file path=customXml/item4.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BF0A2B-6755-49E5-BEB4-32E5A4F4707C}">
  <ds:schemaRefs/>
</ds:datastoreItem>
</file>

<file path=customXml/itemProps2.xml><?xml version="1.0" encoding="utf-8"?>
<ds:datastoreItem xmlns:ds="http://schemas.openxmlformats.org/officeDocument/2006/customXml" ds:itemID="{C786AE91-7433-4749-8CE5-C2837D6B9EF6}">
  <ds:schemaRefs/>
</ds:datastoreItem>
</file>

<file path=customXml/itemProps3.xml><?xml version="1.0" encoding="utf-8"?>
<ds:datastoreItem xmlns:ds="http://schemas.openxmlformats.org/officeDocument/2006/customXml" ds:itemID="{42845297-50E2-4D1F-B5C0-DF5D8A095357}">
  <ds:schemaRefs/>
</ds:datastoreItem>
</file>

<file path=customXml/itemProps4.xml><?xml version="1.0" encoding="utf-8"?>
<ds:datastoreItem xmlns:ds="http://schemas.openxmlformats.org/officeDocument/2006/customXml" ds:itemID="{F64B0711-8039-404D-A1A3-9D61D9B8BB7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