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Weaving People to Grow\WPTGF Finance\Financial Reporting- July 2026-June 2027\WPTGF Scholarship Project\"/>
    </mc:Choice>
  </mc:AlternateContent>
  <xr:revisionPtr revIDLastSave="0" documentId="13_ncr:1_{81F94774-3682-409A-92AB-55BFD7949F59}" xr6:coauthVersionLast="47" xr6:coauthVersionMax="47" xr10:uidLastSave="{00000000-0000-0000-0000-000000000000}"/>
  <bookViews>
    <workbookView xWindow="-120" yWindow="-120" windowWidth="20730" windowHeight="11160" activeTab="1" xr2:uid="{8B3C18D7-690A-4CCF-AFAD-14DFB002E4CE}"/>
  </bookViews>
  <sheets>
    <sheet name="Sheet1 (5)" sheetId="10" r:id="rId1"/>
    <sheet name="FR JULY 26" sheetId="9" r:id="rId2"/>
    <sheet name="Sheet1 (6)" sheetId="8" r:id="rId3"/>
    <sheet name="FR" sheetId="7" r:id="rId4"/>
    <sheet name="Sheet1 (4)" sheetId="6" r:id="rId5"/>
    <sheet name="Sheet1 (3)" sheetId="3" r:id="rId6"/>
    <sheet name="Sheet1 (2)" sheetId="2" r:id="rId7"/>
    <sheet name="Sheet1" sheetId="1" r:id="rId8"/>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3" i="9" l="1"/>
  <c r="J13" i="9"/>
  <c r="J11" i="9"/>
  <c r="L21" i="9" l="1"/>
  <c r="J21" i="9"/>
  <c r="L20" i="9"/>
  <c r="J20" i="9"/>
  <c r="I19" i="9"/>
  <c r="L17" i="9"/>
  <c r="K17" i="9"/>
  <c r="J17" i="9"/>
  <c r="I17" i="9"/>
  <c r="I16" i="9"/>
  <c r="J16" i="9" s="1"/>
  <c r="I15" i="9"/>
  <c r="J15" i="9" s="1"/>
  <c r="I14" i="9"/>
  <c r="K14" i="9" s="1"/>
  <c r="L14" i="9" s="1"/>
  <c r="L13" i="9"/>
  <c r="L12" i="9"/>
  <c r="I11" i="9"/>
  <c r="K11" i="9" s="1"/>
  <c r="N18" i="8"/>
  <c r="K19" i="9" l="1"/>
  <c r="L19" i="9"/>
  <c r="K16" i="9"/>
  <c r="L16" i="9" s="1"/>
  <c r="L15" i="9"/>
  <c r="J19" i="9"/>
  <c r="L11" i="9"/>
  <c r="K10" i="9"/>
  <c r="K22" i="9" s="1"/>
  <c r="I10" i="9"/>
  <c r="J14" i="9"/>
  <c r="I22" i="9" l="1"/>
  <c r="L10" i="9"/>
  <c r="L22" i="9" s="1"/>
  <c r="J10" i="9"/>
  <c r="J22" i="9" s="1"/>
  <c r="O21" i="8" l="1"/>
  <c r="K21" i="8"/>
  <c r="L21" i="8" s="1"/>
  <c r="L19" i="8" s="1"/>
  <c r="J21" i="8"/>
  <c r="M20" i="8"/>
  <c r="O20" i="8" s="1"/>
  <c r="O19" i="8" s="1"/>
  <c r="L20" i="8"/>
  <c r="J20" i="8"/>
  <c r="J19" i="8" s="1"/>
  <c r="N19" i="8"/>
  <c r="M19" i="8"/>
  <c r="I19" i="8"/>
  <c r="O18" i="8"/>
  <c r="O17" i="8" s="1"/>
  <c r="M18" i="8"/>
  <c r="M17" i="8" s="1"/>
  <c r="N17" i="8" s="1"/>
  <c r="L17" i="8"/>
  <c r="K17" i="8"/>
  <c r="J17" i="8"/>
  <c r="I17" i="8"/>
  <c r="I16" i="8"/>
  <c r="J16" i="8" s="1"/>
  <c r="I15" i="8"/>
  <c r="L15" i="8" s="1"/>
  <c r="K14" i="8"/>
  <c r="L14" i="8" s="1"/>
  <c r="J14" i="8"/>
  <c r="I14" i="8"/>
  <c r="M14" i="8" s="1"/>
  <c r="O13" i="8"/>
  <c r="L13" i="8"/>
  <c r="J13" i="8"/>
  <c r="I12" i="8"/>
  <c r="J12" i="8" s="1"/>
  <c r="K11" i="8"/>
  <c r="L11" i="8" s="1"/>
  <c r="J11" i="8"/>
  <c r="I11" i="8"/>
  <c r="M11" i="8" s="1"/>
  <c r="I10" i="8"/>
  <c r="I22" i="8" s="1"/>
  <c r="F37" i="2"/>
  <c r="E37" i="2"/>
  <c r="D35" i="2"/>
  <c r="O11" i="8" l="1"/>
  <c r="J10" i="8"/>
  <c r="J22" i="8" s="1"/>
  <c r="M12" i="8"/>
  <c r="M10" i="8" s="1"/>
  <c r="M22" i="8" s="1"/>
  <c r="J15" i="8"/>
  <c r="M16" i="8"/>
  <c r="O16" i="8" s="1"/>
  <c r="K12" i="8"/>
  <c r="M15" i="8"/>
  <c r="O15" i="8" s="1"/>
  <c r="K16" i="8"/>
  <c r="L16" i="8" s="1"/>
  <c r="K19" i="8"/>
  <c r="K12" i="7"/>
  <c r="Q17" i="1"/>
  <c r="K10" i="8" l="1"/>
  <c r="K22" i="8" s="1"/>
  <c r="L12" i="8"/>
  <c r="L10" i="8" s="1"/>
  <c r="L22" i="8" s="1"/>
  <c r="N12" i="8"/>
  <c r="N10" i="8" s="1"/>
  <c r="N22" i="8" s="1"/>
  <c r="O12" i="8"/>
  <c r="O10" i="8" s="1"/>
  <c r="O22" i="8" s="1"/>
  <c r="O19" i="7"/>
  <c r="N22" i="7"/>
  <c r="M11" i="7" l="1"/>
  <c r="O10" i="7"/>
  <c r="O21" i="7" l="1"/>
  <c r="O13" i="7"/>
  <c r="K17" i="7"/>
  <c r="L17" i="7"/>
  <c r="K21" i="7"/>
  <c r="L21" i="7" s="1"/>
  <c r="J21" i="7"/>
  <c r="M20" i="7"/>
  <c r="N19" i="7" s="1"/>
  <c r="L20" i="7"/>
  <c r="J20" i="7"/>
  <c r="I19" i="7"/>
  <c r="N18" i="7"/>
  <c r="M18" i="7"/>
  <c r="M17" i="7" s="1"/>
  <c r="N17" i="7" s="1"/>
  <c r="J17" i="7"/>
  <c r="I17" i="7"/>
  <c r="I16" i="7"/>
  <c r="K16" i="7" s="1"/>
  <c r="L16" i="7" s="1"/>
  <c r="I15" i="7"/>
  <c r="L15" i="7" s="1"/>
  <c r="I14" i="7"/>
  <c r="L13" i="7"/>
  <c r="J13" i="7"/>
  <c r="I12" i="7"/>
  <c r="J12" i="7" s="1"/>
  <c r="I11" i="7"/>
  <c r="I10" i="7" s="1"/>
  <c r="I22" i="7" s="1"/>
  <c r="J19" i="7" l="1"/>
  <c r="O20" i="7"/>
  <c r="M15" i="7"/>
  <c r="O15" i="7" s="1"/>
  <c r="L12" i="7"/>
  <c r="M12" i="7"/>
  <c r="N12" i="7" s="1"/>
  <c r="M19" i="7"/>
  <c r="L19" i="7"/>
  <c r="O12" i="7"/>
  <c r="J15" i="7"/>
  <c r="K19" i="7"/>
  <c r="O18" i="7"/>
  <c r="O17" i="7" s="1"/>
  <c r="O11" i="7"/>
  <c r="M14" i="7"/>
  <c r="J11" i="7"/>
  <c r="J14" i="7"/>
  <c r="M16" i="7"/>
  <c r="O16" i="7" s="1"/>
  <c r="K11" i="7"/>
  <c r="K14" i="7"/>
  <c r="L14" i="7" s="1"/>
  <c r="J16" i="7"/>
  <c r="M28" i="2"/>
  <c r="R17" i="2"/>
  <c r="R16" i="2"/>
  <c r="R15" i="2"/>
  <c r="O31" i="2"/>
  <c r="P24" i="2"/>
  <c r="P23" i="2"/>
  <c r="S22" i="2"/>
  <c r="M18" i="2"/>
  <c r="P12" i="2"/>
  <c r="N18" i="2"/>
  <c r="P14" i="2"/>
  <c r="N17" i="2"/>
  <c r="N22" i="2" s="1"/>
  <c r="P11" i="2"/>
  <c r="O30" i="2"/>
  <c r="N19" i="2"/>
  <c r="N10" i="2"/>
  <c r="N20" i="2"/>
  <c r="N16" i="2"/>
  <c r="N15" i="2"/>
  <c r="N14" i="2"/>
  <c r="N13" i="2"/>
  <c r="N12" i="2"/>
  <c r="N11" i="2"/>
  <c r="O26" i="2"/>
  <c r="M20" i="2"/>
  <c r="M17" i="2"/>
  <c r="M19" i="2"/>
  <c r="M16" i="2"/>
  <c r="M15" i="2"/>
  <c r="M14" i="2"/>
  <c r="M12" i="2"/>
  <c r="M11" i="2"/>
  <c r="M10" i="2"/>
  <c r="D14" i="3"/>
  <c r="D13" i="3"/>
  <c r="D12" i="3"/>
  <c r="D9" i="3"/>
  <c r="K10" i="7" l="1"/>
  <c r="K22" i="7" s="1"/>
  <c r="O22" i="7"/>
  <c r="M10" i="7"/>
  <c r="M22" i="7" s="1"/>
  <c r="N10" i="7"/>
  <c r="J10" i="7"/>
  <c r="J22" i="7" s="1"/>
  <c r="L11" i="7"/>
  <c r="L10" i="7" s="1"/>
  <c r="L22" i="7" s="1"/>
  <c r="M22" i="2"/>
  <c r="C15" i="3"/>
  <c r="K22" i="2" l="1"/>
  <c r="L21" i="2"/>
  <c r="L20" i="2"/>
  <c r="K21" i="2"/>
  <c r="L12" i="2"/>
  <c r="L13" i="2"/>
  <c r="L14" i="2"/>
  <c r="L15" i="2"/>
  <c r="L16" i="2"/>
  <c r="L11" i="2"/>
  <c r="K16" i="2"/>
  <c r="K14" i="2"/>
  <c r="K11" i="2"/>
  <c r="L22" i="2" l="1"/>
  <c r="L23" i="2" s="1"/>
  <c r="J17" i="2"/>
  <c r="I17" i="2"/>
  <c r="I22" i="2" l="1"/>
  <c r="J22" i="2"/>
  <c r="J10" i="2"/>
  <c r="J19" i="2"/>
  <c r="I19" i="2"/>
  <c r="J13" i="2"/>
  <c r="J16" i="2"/>
  <c r="J20" i="2"/>
  <c r="K26" i="2"/>
  <c r="J21" i="2"/>
  <c r="I10" i="2"/>
  <c r="J24" i="2" s="1"/>
  <c r="I16" i="2"/>
  <c r="J15" i="2"/>
  <c r="I15" i="2"/>
  <c r="J14" i="2"/>
  <c r="I14" i="2"/>
  <c r="J11" i="2"/>
  <c r="J12" i="2"/>
  <c r="D28" i="2"/>
  <c r="D27" i="2"/>
  <c r="D26" i="2"/>
  <c r="K33" i="2"/>
  <c r="H28" i="2"/>
  <c r="F32" i="2"/>
  <c r="F31" i="2"/>
  <c r="I11" i="2"/>
  <c r="I12" i="2"/>
  <c r="I26" i="2"/>
</calcChain>
</file>

<file path=xl/sharedStrings.xml><?xml version="1.0" encoding="utf-8"?>
<sst xmlns="http://schemas.openxmlformats.org/spreadsheetml/2006/main" count="326" uniqueCount="108">
  <si>
    <t>IMPLEMENTING PARTNER: WEAVING PEOPLE TO GROW FOUNDATION</t>
  </si>
  <si>
    <t>PROJECT NAME : GIVE GIFT OF EDUCATION TO SIX STUDENTS</t>
  </si>
  <si>
    <t>PROJECT DURATION : DECEMBER 2025-NOVEMBER 2027</t>
  </si>
  <si>
    <t>Items</t>
  </si>
  <si>
    <t>No. of Units</t>
  </si>
  <si>
    <t>Frequency</t>
  </si>
  <si>
    <t>Unit Cost</t>
  </si>
  <si>
    <t xml:space="preserve">Donor Contribution </t>
  </si>
  <si>
    <t>Budget Notes</t>
  </si>
  <si>
    <t>PKR</t>
  </si>
  <si>
    <t>US Dollar</t>
  </si>
  <si>
    <t>1 US dollar @  275 PKR as per July 19, 2023</t>
  </si>
  <si>
    <t>ACTIVITY EXPENDITURES</t>
  </si>
  <si>
    <t>SCHOLARSHIP FOR FOUR STUDENTS</t>
  </si>
  <si>
    <t>1.1.1</t>
  </si>
  <si>
    <t>Scholarship for Anaya Aqeel (class 7)</t>
  </si>
  <si>
    <t xml:space="preserve">Anaya Aqeel is studying in class 7 in St. Catherine's Convent Girls High School. She is 13 years old and would like to continue her education passionately. Her parents earn PKR 20,000 (USD 71) a month and living on a rented home, it becomes very difficult to pay Anaya fee. But Anaya has a keen desire to study and support her parnets and other two siblings after completing her education. </t>
  </si>
  <si>
    <t>1.1.2</t>
  </si>
  <si>
    <t>Scholarship for Aaron  Rowan Bob (BS- 2nd Semester)</t>
  </si>
  <si>
    <t xml:space="preserve">Aaron is studying  Leadership and Management Studies from National Defence University. He is studying in (class)  BS 2nd semester. His father earns PKR 30,000 per months, therefore, it becomes difficult for him to get his university fee paid. </t>
  </si>
  <si>
    <t>1.1.3</t>
  </si>
  <si>
    <t xml:space="preserve">Scholarship for Yubab  </t>
  </si>
  <si>
    <t xml:space="preserve">Yubab has completed his Higher Secondary School Education in pre-medical and now would like to study BioTechnology from Quad-e-Azam University, Islamabad. He will apply to the degree in December 2025 but he needs financial support to continue his education. His father earns PKR 40,000 a month and living on rented house it becomes very difficult for them to meet the study expense of Yubab. </t>
  </si>
  <si>
    <t>1.1.4</t>
  </si>
  <si>
    <t>Scholarship for Muskan Jamal</t>
  </si>
  <si>
    <t xml:space="preserve">Muskan Jamal is studying I.COM (11th Grade) from MCCS college. Her mother works as a Sewing Center Teacher at Weaving People to Grow Foundation. Currently, we are paying her mother a stipend for his work because WPTGF do not have project yet. They also live in a rented home therefore, it is very difficult for the parents to pay Muskan's educational expenses. </t>
  </si>
  <si>
    <t>1.1.5</t>
  </si>
  <si>
    <t>Scholarship for Angel Shahid</t>
  </si>
  <si>
    <t xml:space="preserve">Angel Shahid studies in class 5 in St. Catherine's Girls High School. Her father is sick and only mother works as a maid in homes. She earns PKR 20,000 monthly and it. They live in a one room house and many times do not have even food to eat. But Angel's mother wants to educate her daughter. Angel comes for support in studies in WPTGF Academy in the evening to guidance by our teacher to complete her homework. </t>
  </si>
  <si>
    <t>1.1.6</t>
  </si>
  <si>
    <t>Scholarship for Sharon Ariel Bob</t>
  </si>
  <si>
    <t xml:space="preserve">Sharon is 11 years old, she is studying in class 5 in Presentation Convent High School. Her father earns PKR 40,000, which makes it difficult for him tio pay her school fee. </t>
  </si>
  <si>
    <t>OPERATIONAL EXPENDITURES</t>
  </si>
  <si>
    <t>Administrative Cost</t>
  </si>
  <si>
    <t xml:space="preserve"> This cost is for 12 months stationary, printing and communciation cost for the project.  </t>
  </si>
  <si>
    <t>PERSONNEL</t>
  </si>
  <si>
    <t>Project Coordinator</t>
  </si>
  <si>
    <t xml:space="preserve"> The project coordinator will be monitoring the project and report on quarterly basis (after 3 months) to the donor and ensure the financial and narrative record of the project.  </t>
  </si>
  <si>
    <t>Finance officer</t>
  </si>
  <si>
    <t xml:space="preserve"> The finance officer will be disbursing scholarships to the students on monthly and semester basis, developing the monthly financial report and maintaining the accounts.   </t>
  </si>
  <si>
    <t>GRAND TOTAL</t>
  </si>
  <si>
    <r>
      <t xml:space="preserve">Organization Level - </t>
    </r>
    <r>
      <rPr>
        <b/>
        <sz val="11"/>
        <color theme="1"/>
        <rFont val="Calibri"/>
        <family val="2"/>
        <scheme val="minor"/>
      </rPr>
      <t>$101.60</t>
    </r>
  </si>
  <si>
    <t>Total Amount Received in USD</t>
  </si>
  <si>
    <t>Program Cost</t>
  </si>
  <si>
    <t>USD</t>
  </si>
  <si>
    <t>Exchange Rate</t>
  </si>
  <si>
    <t xml:space="preserve">Organizational cost </t>
  </si>
  <si>
    <t xml:space="preserve">Support Staff </t>
  </si>
  <si>
    <t>February Expense</t>
  </si>
  <si>
    <t>Remaining</t>
  </si>
  <si>
    <t>March</t>
  </si>
  <si>
    <t>April</t>
  </si>
  <si>
    <t>Student Name</t>
  </si>
  <si>
    <t>Monthly/Semester Fee</t>
  </si>
  <si>
    <t>Months</t>
  </si>
  <si>
    <t>Febaruary</t>
  </si>
  <si>
    <t>May</t>
  </si>
  <si>
    <t>March Expense</t>
  </si>
  <si>
    <t>NFEC utilities</t>
  </si>
  <si>
    <t>Amount in hand</t>
  </si>
  <si>
    <t>Total amount received from GG</t>
  </si>
  <si>
    <t>Amount to be taken out</t>
  </si>
  <si>
    <t>to be paid to Yubab</t>
  </si>
  <si>
    <t>to be added to next month rent</t>
  </si>
  <si>
    <t>58382 to be added to next month salary Ms. Kiran Peter</t>
  </si>
  <si>
    <t>AFI</t>
  </si>
  <si>
    <t>GG</t>
  </si>
  <si>
    <t xml:space="preserve">salary Kiran </t>
  </si>
  <si>
    <t>Amount to be raised in two years</t>
  </si>
  <si>
    <t>Reciept of Scholarships from Scholarshipholders</t>
  </si>
  <si>
    <t>SCHOLARSHIP FOR SIX STUDENTS</t>
  </si>
  <si>
    <t xml:space="preserve">DATE </t>
  </si>
  <si>
    <t>CLASS</t>
  </si>
  <si>
    <t>DEGREE</t>
  </si>
  <si>
    <t>ICOM</t>
  </si>
  <si>
    <t>BS</t>
  </si>
  <si>
    <t>PRIMARY</t>
  </si>
  <si>
    <t>MIDDLE</t>
  </si>
  <si>
    <t>February 2026 - December 2026</t>
  </si>
  <si>
    <t>Remaining Amount</t>
  </si>
  <si>
    <t>PROJECT DURATION : February 2026- January 2028</t>
  </si>
  <si>
    <t>Acrual booking, the fund will be added to WPTGF office rent as administrative cost.</t>
  </si>
  <si>
    <t xml:space="preserve">The amount PKR 58,382 is booked as acrual amount and will be added to the Project Coordinator's salary of April 2026. </t>
  </si>
  <si>
    <t xml:space="preserve">Yubab has not taken admission in university yet. He will be taking admission next month and we will pay his fee. </t>
  </si>
  <si>
    <t>February 2026 Budget</t>
  </si>
  <si>
    <t>March 2026 Expense</t>
  </si>
  <si>
    <t>March 2026 Budget</t>
  </si>
  <si>
    <t>February 2026Expense</t>
  </si>
  <si>
    <t>PROJECT DONOR: GLOBAL GIVING</t>
  </si>
  <si>
    <t>Financial Report Developed by</t>
  </si>
  <si>
    <t>Ms. Kiran Peter</t>
  </si>
  <si>
    <t>Executive Director WPTGF</t>
  </si>
  <si>
    <t>Signature</t>
  </si>
  <si>
    <t>Salary paid in the monht of March 2026</t>
  </si>
  <si>
    <t>Paid in April 2026</t>
  </si>
  <si>
    <t>July 2026 Budget</t>
  </si>
  <si>
    <t>July  2026 Expense</t>
  </si>
  <si>
    <t>The fund was less therefore, Aaron has not been paid in July 2026</t>
  </si>
  <si>
    <t>PROJECT DURATION : July 2026</t>
  </si>
  <si>
    <t xml:space="preserve">Sharon has received reimbursement of her May-June 2026 fee paid. </t>
  </si>
  <si>
    <t>Signatures</t>
  </si>
  <si>
    <t>S.NO</t>
  </si>
  <si>
    <t>AMOUNT RECEIVED</t>
  </si>
  <si>
    <t>Salary paid in the monht of June 2026</t>
  </si>
  <si>
    <t>Scholarship paid to Anaya Aqeel.</t>
  </si>
  <si>
    <t>Scholarship paid to Muskan Jamal.</t>
  </si>
  <si>
    <t>Scholarship paid to Angel Shahid.</t>
  </si>
  <si>
    <t xml:space="preserve">Yubab has not paid because he has not gotten admission in university  yet.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</si>
</sst>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5" x14ac:knownFonts="1">
    <font>
      <sz val="11"/>
      <color theme="1"/>
      <name val="Calibri"/>
      <family val="2"/>
      <scheme val="minor"/>
    </font>
    <font>
      <b/>
      <sz val="11"/>
      <color theme="1"/>
      <name val="Calibri"/>
      <family val="2"/>
      <scheme val="minor"/>
    </font>
    <font>
      <sz val="11"/>
      <color theme="1"/>
      <name val="Cambria"/>
      <family val="1"/>
    </font>
    <font>
      <b/>
      <sz val="10"/>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b/>
      <sz val="9"/>
      <color rgb="FF000000"/>
      <name val="Times New Roman"/>
      <family val="1"/>
    </font>
    <font>
      <sz val="11"/>
      <color theme="1"/>
      <name val="Times New Roman"/>
      <family val="1"/>
    </font>
    <font>
      <sz val="12"/>
      <color theme="1"/>
      <name val="Calibri"/>
      <family val="2"/>
      <scheme val="minor"/>
    </font>
    <font>
      <b/>
      <sz val="12"/>
      <color theme="1"/>
      <name val="Times New Roman"/>
      <family val="1"/>
    </font>
    <font>
      <b/>
      <sz val="12"/>
      <color rgb="FF000000"/>
      <name val="Times New Roman"/>
      <family val="1"/>
    </font>
    <font>
      <sz val="12"/>
      <color rgb="FF000000"/>
      <name val="Times New Roman"/>
      <family val="1"/>
    </font>
    <font>
      <sz val="12"/>
      <color theme="1"/>
      <name val="Times New Roman"/>
      <family val="1"/>
    </font>
    <font>
      <sz val="8"/>
      <name val="Calibri"/>
      <family val="2"/>
      <scheme val="minor"/>
    </font>
  </fonts>
  <fills count="19">
    <fill>
      <patternFill patternType="none"/>
    </fill>
    <fill>
      <patternFill patternType="gray125"/>
    </fill>
    <fill>
      <patternFill patternType="solid">
        <fgColor rgb="FFFFFFFF"/>
        <bgColor indexed="64"/>
      </patternFill>
    </fill>
    <fill>
      <patternFill patternType="solid">
        <fgColor rgb="FFD9D9D9"/>
        <bgColor indexed="64"/>
      </patternFill>
    </fill>
    <fill>
      <patternFill patternType="solid">
        <fgColor rgb="FFFABF8F"/>
        <bgColor indexed="64"/>
      </patternFill>
    </fill>
    <fill>
      <patternFill patternType="solid">
        <fgColor rgb="FF8DB4E2"/>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s>
  <borders count="5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383">
    <xf numFmtId="0" fontId="0" fillId="0" borderId="0" xfId="0"/>
    <xf numFmtId="0" fontId="2" fillId="0" borderId="0" xfId="0" applyFont="1"/>
    <xf numFmtId="0" fontId="3" fillId="2" borderId="0" xfId="0" applyFont="1" applyFill="1" applyAlignment="1">
      <alignment vertical="center"/>
    </xf>
    <xf numFmtId="0" fontId="2" fillId="0" borderId="0" xfId="0" applyFont="1" applyAlignment="1">
      <alignment vertical="center"/>
    </xf>
    <xf numFmtId="0" fontId="2" fillId="0" borderId="0" xfId="0" applyFont="1" applyAlignment="1">
      <alignment vertical="top"/>
    </xf>
    <xf numFmtId="0" fontId="4" fillId="2" borderId="0" xfId="0" applyFont="1" applyFill="1" applyAlignment="1">
      <alignment vertical="center"/>
    </xf>
    <xf numFmtId="0" fontId="5" fillId="3" borderId="3"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6" fillId="3" borderId="5" xfId="0" applyFont="1" applyFill="1" applyBorder="1" applyAlignment="1">
      <alignment vertical="center"/>
    </xf>
    <xf numFmtId="0" fontId="3" fillId="0" borderId="3" xfId="0" applyFont="1" applyBorder="1" applyAlignment="1">
      <alignment vertical="center"/>
    </xf>
    <xf numFmtId="0" fontId="3" fillId="0" borderId="1" xfId="0" applyFont="1" applyBorder="1" applyAlignment="1">
      <alignment vertical="center" wrapText="1"/>
    </xf>
    <xf numFmtId="0" fontId="3" fillId="0" borderId="4" xfId="0" applyFont="1" applyBorder="1" applyAlignment="1">
      <alignment vertical="center" wrapText="1"/>
    </xf>
    <xf numFmtId="0" fontId="6" fillId="4" borderId="4" xfId="0" applyFont="1" applyFill="1" applyBorder="1" applyAlignment="1">
      <alignment horizontal="right" vertical="center"/>
    </xf>
    <xf numFmtId="0" fontId="5" fillId="4" borderId="3" xfId="0" applyFont="1" applyFill="1" applyBorder="1" applyAlignment="1">
      <alignment horizontal="right" vertical="center"/>
    </xf>
    <xf numFmtId="0" fontId="5" fillId="4" borderId="3" xfId="0" applyFont="1" applyFill="1" applyBorder="1" applyAlignment="1">
      <alignment horizontal="center" vertical="center"/>
    </xf>
    <xf numFmtId="0" fontId="5" fillId="4" borderId="1" xfId="0" applyFont="1" applyFill="1" applyBorder="1" applyAlignment="1">
      <alignment horizontal="center" vertical="center"/>
    </xf>
    <xf numFmtId="0" fontId="4" fillId="0" borderId="4" xfId="0" applyFont="1" applyBorder="1" applyAlignment="1">
      <alignment vertical="center"/>
    </xf>
    <xf numFmtId="0" fontId="7" fillId="5" borderId="9" xfId="0" applyFont="1" applyFill="1" applyBorder="1" applyAlignment="1">
      <alignment horizontal="center" vertical="center"/>
    </xf>
    <xf numFmtId="0" fontId="3" fillId="5" borderId="7" xfId="0" applyFont="1" applyFill="1" applyBorder="1" applyAlignment="1">
      <alignment vertical="center"/>
    </xf>
    <xf numFmtId="0" fontId="4" fillId="5" borderId="9" xfId="0" applyFont="1" applyFill="1" applyBorder="1" applyAlignment="1">
      <alignment vertical="center"/>
    </xf>
    <xf numFmtId="0" fontId="4" fillId="5" borderId="8" xfId="0" applyFont="1" applyFill="1" applyBorder="1" applyAlignment="1">
      <alignment vertical="center"/>
    </xf>
    <xf numFmtId="3" fontId="0" fillId="0" borderId="0" xfId="0" applyNumberFormat="1"/>
    <xf numFmtId="3" fontId="5" fillId="5" borderId="8" xfId="0" applyNumberFormat="1" applyFont="1" applyFill="1" applyBorder="1" applyAlignment="1">
      <alignment horizontal="right" vertical="center"/>
    </xf>
    <xf numFmtId="0" fontId="5" fillId="5" borderId="8" xfId="0" applyFont="1" applyFill="1" applyBorder="1" applyAlignment="1">
      <alignment horizontal="right" vertical="center"/>
    </xf>
    <xf numFmtId="3" fontId="5" fillId="5" borderId="7" xfId="0" applyNumberFormat="1" applyFont="1" applyFill="1" applyBorder="1" applyAlignment="1">
      <alignment horizontal="right" vertical="center"/>
    </xf>
    <xf numFmtId="3" fontId="5" fillId="5" borderId="9" xfId="0" applyNumberFormat="1" applyFont="1" applyFill="1" applyBorder="1" applyAlignment="1">
      <alignment horizontal="right" vertical="center"/>
    </xf>
    <xf numFmtId="0" fontId="5" fillId="6" borderId="10" xfId="0" applyFont="1" applyFill="1" applyBorder="1" applyAlignment="1">
      <alignment horizontal="center" vertical="center"/>
    </xf>
    <xf numFmtId="0" fontId="5" fillId="6" borderId="11" xfId="0" applyFont="1" applyFill="1" applyBorder="1" applyAlignment="1">
      <alignment vertical="center" wrapText="1"/>
    </xf>
    <xf numFmtId="0" fontId="6" fillId="6" borderId="10" xfId="0" applyFont="1" applyFill="1" applyBorder="1" applyAlignment="1">
      <alignment vertical="center"/>
    </xf>
    <xf numFmtId="0" fontId="6" fillId="6" borderId="12" xfId="0" applyFont="1" applyFill="1" applyBorder="1" applyAlignment="1">
      <alignment vertical="center"/>
    </xf>
    <xf numFmtId="3" fontId="5" fillId="6" borderId="12" xfId="0" applyNumberFormat="1" applyFont="1" applyFill="1" applyBorder="1" applyAlignment="1">
      <alignment vertical="center"/>
    </xf>
    <xf numFmtId="0" fontId="5" fillId="6" borderId="12" xfId="0" applyFont="1" applyFill="1" applyBorder="1" applyAlignment="1">
      <alignment vertical="center"/>
    </xf>
    <xf numFmtId="3" fontId="5" fillId="6" borderId="11" xfId="0" applyNumberFormat="1" applyFont="1" applyFill="1" applyBorder="1" applyAlignment="1">
      <alignment vertical="center"/>
    </xf>
    <xf numFmtId="3" fontId="5" fillId="6" borderId="10" xfId="0" applyNumberFormat="1" applyFont="1" applyFill="1" applyBorder="1" applyAlignment="1">
      <alignment vertical="center"/>
    </xf>
    <xf numFmtId="0" fontId="4" fillId="6" borderId="12" xfId="0" applyFont="1" applyFill="1" applyBorder="1" applyAlignment="1">
      <alignment vertical="center"/>
    </xf>
    <xf numFmtId="0" fontId="6" fillId="2" borderId="10" xfId="0" applyFont="1" applyFill="1" applyBorder="1" applyAlignment="1">
      <alignment horizontal="center" vertical="center" wrapText="1"/>
    </xf>
    <xf numFmtId="0" fontId="6" fillId="0" borderId="12" xfId="0" applyFont="1" applyBorder="1" applyAlignment="1">
      <alignment vertical="center" wrapText="1"/>
    </xf>
    <xf numFmtId="0" fontId="6" fillId="2" borderId="12" xfId="0" applyFont="1" applyFill="1" applyBorder="1" applyAlignment="1">
      <alignment horizontal="center" vertical="center" wrapText="1"/>
    </xf>
    <xf numFmtId="3" fontId="6" fillId="2" borderId="12" xfId="0" applyNumberFormat="1" applyFont="1" applyFill="1" applyBorder="1" applyAlignment="1">
      <alignment vertical="center"/>
    </xf>
    <xf numFmtId="0" fontId="6" fillId="2" borderId="12" xfId="0" applyFont="1" applyFill="1" applyBorder="1" applyAlignment="1">
      <alignment vertical="center"/>
    </xf>
    <xf numFmtId="3" fontId="6" fillId="2" borderId="11" xfId="0" applyNumberFormat="1" applyFont="1" applyFill="1" applyBorder="1" applyAlignment="1">
      <alignment vertical="center"/>
    </xf>
    <xf numFmtId="0" fontId="6" fillId="2" borderId="10" xfId="0" applyFont="1" applyFill="1" applyBorder="1" applyAlignment="1">
      <alignment vertical="center"/>
    </xf>
    <xf numFmtId="0" fontId="8" fillId="0" borderId="12" xfId="0" applyFont="1" applyBorder="1" applyAlignment="1">
      <alignment horizontal="center" vertical="center" wrapText="1"/>
    </xf>
    <xf numFmtId="3" fontId="6" fillId="0" borderId="12" xfId="0" applyNumberFormat="1" applyFont="1" applyBorder="1" applyAlignment="1">
      <alignment vertical="center"/>
    </xf>
    <xf numFmtId="3" fontId="8" fillId="0" borderId="11" xfId="0" applyNumberFormat="1" applyFont="1" applyBorder="1" applyAlignment="1">
      <alignment vertical="center"/>
    </xf>
    <xf numFmtId="3" fontId="6" fillId="2" borderId="10" xfId="0" applyNumberFormat="1" applyFont="1" applyFill="1" applyBorder="1" applyAlignment="1">
      <alignment vertical="center"/>
    </xf>
    <xf numFmtId="0" fontId="6" fillId="0" borderId="12" xfId="0" applyFont="1" applyBorder="1" applyAlignment="1">
      <alignment vertical="center"/>
    </xf>
    <xf numFmtId="0" fontId="5" fillId="5" borderId="10" xfId="0" applyFont="1" applyFill="1" applyBorder="1" applyAlignment="1">
      <alignment horizontal="center" vertical="center"/>
    </xf>
    <xf numFmtId="0" fontId="5" fillId="5" borderId="11" xfId="0" applyFont="1" applyFill="1" applyBorder="1" applyAlignment="1">
      <alignment vertical="center" wrapText="1"/>
    </xf>
    <xf numFmtId="0" fontId="6" fillId="5" borderId="10" xfId="0" applyFont="1" applyFill="1" applyBorder="1" applyAlignment="1">
      <alignment horizontal="center" vertical="center"/>
    </xf>
    <xf numFmtId="0" fontId="6" fillId="5" borderId="12" xfId="0" applyFont="1" applyFill="1" applyBorder="1" applyAlignment="1">
      <alignment horizontal="center" vertical="center"/>
    </xf>
    <xf numFmtId="3" fontId="5" fillId="5" borderId="12" xfId="0" applyNumberFormat="1" applyFont="1" applyFill="1" applyBorder="1" applyAlignment="1">
      <alignment horizontal="right" vertical="center"/>
    </xf>
    <xf numFmtId="0" fontId="5" fillId="5" borderId="12" xfId="0" applyFont="1" applyFill="1" applyBorder="1" applyAlignment="1">
      <alignment horizontal="right" vertical="center"/>
    </xf>
    <xf numFmtId="3" fontId="5" fillId="5" borderId="11" xfId="0" applyNumberFormat="1" applyFont="1" applyFill="1" applyBorder="1" applyAlignment="1">
      <alignment horizontal="right" vertical="center"/>
    </xf>
    <xf numFmtId="3" fontId="5" fillId="5" borderId="10" xfId="0" applyNumberFormat="1" applyFont="1" applyFill="1" applyBorder="1" applyAlignment="1">
      <alignment horizontal="right" vertical="center"/>
    </xf>
    <xf numFmtId="0" fontId="6" fillId="5" borderId="12" xfId="0" applyFont="1" applyFill="1" applyBorder="1" applyAlignment="1">
      <alignment vertical="center"/>
    </xf>
    <xf numFmtId="0" fontId="6" fillId="2" borderId="2" xfId="0" applyFont="1" applyFill="1" applyBorder="1" applyAlignment="1">
      <alignment horizontal="center" vertical="center"/>
    </xf>
    <xf numFmtId="0" fontId="8" fillId="0" borderId="0" xfId="0" applyFont="1" applyAlignment="1">
      <alignment vertical="center" wrapText="1"/>
    </xf>
    <xf numFmtId="0" fontId="8" fillId="0" borderId="2" xfId="0" applyFont="1" applyBorder="1" applyAlignment="1">
      <alignment horizontal="center" vertical="center"/>
    </xf>
    <xf numFmtId="0" fontId="8" fillId="0" borderId="5" xfId="0" applyFont="1" applyBorder="1" applyAlignment="1">
      <alignment horizontal="center" vertical="center"/>
    </xf>
    <xf numFmtId="3" fontId="8" fillId="0" borderId="5" xfId="0" applyNumberFormat="1" applyFont="1" applyBorder="1" applyAlignment="1">
      <alignment horizontal="right" vertical="center"/>
    </xf>
    <xf numFmtId="0" fontId="5" fillId="2" borderId="5" xfId="0" applyFont="1" applyFill="1" applyBorder="1" applyAlignment="1">
      <alignment vertical="center"/>
    </xf>
    <xf numFmtId="3" fontId="8" fillId="0" borderId="0" xfId="0" applyNumberFormat="1" applyFont="1" applyAlignment="1">
      <alignment horizontal="center" vertical="center"/>
    </xf>
    <xf numFmtId="3" fontId="6" fillId="0" borderId="2" xfId="0" applyNumberFormat="1" applyFont="1" applyBorder="1" applyAlignment="1">
      <alignment horizontal="center" vertical="center"/>
    </xf>
    <xf numFmtId="0" fontId="8" fillId="0" borderId="5" xfId="0" applyFont="1" applyBorder="1" applyAlignment="1">
      <alignment vertical="center" wrapText="1"/>
    </xf>
    <xf numFmtId="0" fontId="5" fillId="5" borderId="9" xfId="0" applyFont="1" applyFill="1" applyBorder="1" applyAlignment="1">
      <alignment horizontal="center" vertical="center" wrapText="1"/>
    </xf>
    <xf numFmtId="0" fontId="5" fillId="5" borderId="7" xfId="0" applyFont="1" applyFill="1" applyBorder="1" applyAlignment="1">
      <alignment vertical="center" wrapText="1"/>
    </xf>
    <xf numFmtId="0" fontId="6" fillId="5" borderId="9" xfId="0" applyFont="1" applyFill="1" applyBorder="1" applyAlignment="1">
      <alignment horizontal="center" vertical="center"/>
    </xf>
    <xf numFmtId="0" fontId="6" fillId="5" borderId="8" xfId="0" applyFont="1" applyFill="1" applyBorder="1" applyAlignment="1">
      <alignment horizontal="center" vertical="center"/>
    </xf>
    <xf numFmtId="0" fontId="5" fillId="5" borderId="8" xfId="0" applyFont="1" applyFill="1" applyBorder="1" applyAlignment="1">
      <alignment vertical="center"/>
    </xf>
    <xf numFmtId="0" fontId="6" fillId="5" borderId="8" xfId="0" applyFont="1" applyFill="1" applyBorder="1" applyAlignment="1">
      <alignment vertical="center" wrapText="1"/>
    </xf>
    <xf numFmtId="0" fontId="8" fillId="0" borderId="10" xfId="0" applyFont="1" applyBorder="1" applyAlignment="1">
      <alignment horizontal="center" vertical="center"/>
    </xf>
    <xf numFmtId="0" fontId="6" fillId="2" borderId="11" xfId="0" applyFont="1" applyFill="1" applyBorder="1" applyAlignment="1">
      <alignment vertical="center" wrapText="1"/>
    </xf>
    <xf numFmtId="0" fontId="6" fillId="2" borderId="10" xfId="0" applyFont="1" applyFill="1" applyBorder="1" applyAlignment="1">
      <alignment horizontal="center" vertical="center"/>
    </xf>
    <xf numFmtId="0" fontId="6" fillId="2" borderId="12" xfId="0" applyFont="1" applyFill="1" applyBorder="1" applyAlignment="1">
      <alignment horizontal="center" vertical="center"/>
    </xf>
    <xf numFmtId="3" fontId="6" fillId="2" borderId="12" xfId="0" applyNumberFormat="1" applyFont="1" applyFill="1" applyBorder="1" applyAlignment="1">
      <alignment horizontal="right" vertical="center"/>
    </xf>
    <xf numFmtId="3" fontId="6" fillId="2" borderId="11" xfId="0" applyNumberFormat="1" applyFont="1" applyFill="1" applyBorder="1" applyAlignment="1">
      <alignment horizontal="right" vertical="center"/>
    </xf>
    <xf numFmtId="4" fontId="6" fillId="2" borderId="10" xfId="0" applyNumberFormat="1" applyFont="1" applyFill="1" applyBorder="1" applyAlignment="1">
      <alignment horizontal="right" vertical="center"/>
    </xf>
    <xf numFmtId="0" fontId="6" fillId="2" borderId="12" xfId="0" applyFont="1" applyFill="1" applyBorder="1" applyAlignment="1">
      <alignment vertical="center" wrapText="1"/>
    </xf>
    <xf numFmtId="0" fontId="6" fillId="2" borderId="0" xfId="0" applyFont="1" applyFill="1" applyAlignment="1">
      <alignment vertical="center" wrapText="1"/>
    </xf>
    <xf numFmtId="0" fontId="6" fillId="2" borderId="5" xfId="0" applyFont="1" applyFill="1" applyBorder="1" applyAlignment="1">
      <alignment vertical="center"/>
    </xf>
    <xf numFmtId="3" fontId="6" fillId="2" borderId="0" xfId="0" applyNumberFormat="1" applyFont="1" applyFill="1" applyAlignment="1">
      <alignment horizontal="right" vertical="center"/>
    </xf>
    <xf numFmtId="3" fontId="8" fillId="0" borderId="2" xfId="0" applyNumberFormat="1" applyFont="1" applyBorder="1" applyAlignment="1">
      <alignment horizontal="center" vertical="center"/>
    </xf>
    <xf numFmtId="0" fontId="6" fillId="5" borderId="9" xfId="0" applyFont="1" applyFill="1" applyBorder="1" applyAlignment="1">
      <alignment horizontal="center" vertical="center" wrapText="1"/>
    </xf>
    <xf numFmtId="0" fontId="6" fillId="5" borderId="8" xfId="0" applyFont="1" applyFill="1" applyBorder="1" applyAlignment="1">
      <alignment vertical="center"/>
    </xf>
    <xf numFmtId="0" fontId="8" fillId="0" borderId="0" xfId="0" applyFont="1" applyAlignment="1">
      <alignment vertical="center"/>
    </xf>
    <xf numFmtId="3" fontId="9" fillId="7" borderId="15" xfId="0" applyNumberFormat="1" applyFont="1" applyFill="1" applyBorder="1" applyAlignment="1">
      <alignment horizontal="left"/>
    </xf>
    <xf numFmtId="8" fontId="0" fillId="0" borderId="0" xfId="0" applyNumberFormat="1"/>
    <xf numFmtId="8" fontId="1" fillId="0" borderId="0" xfId="0" applyNumberFormat="1" applyFont="1"/>
    <xf numFmtId="8" fontId="0" fillId="8" borderId="0" xfId="0" applyNumberFormat="1" applyFill="1"/>
    <xf numFmtId="0" fontId="1" fillId="0" borderId="16" xfId="0" applyFont="1" applyBorder="1"/>
    <xf numFmtId="0" fontId="1" fillId="0" borderId="17" xfId="0" applyFont="1" applyBorder="1"/>
    <xf numFmtId="0" fontId="1" fillId="0" borderId="18" xfId="0" applyFont="1" applyBorder="1"/>
    <xf numFmtId="0" fontId="1" fillId="0" borderId="19" xfId="0" applyFont="1" applyBorder="1"/>
    <xf numFmtId="0" fontId="1" fillId="0" borderId="15" xfId="0" applyFont="1" applyBorder="1"/>
    <xf numFmtId="0" fontId="1" fillId="0" borderId="20" xfId="0" applyFont="1" applyBorder="1"/>
    <xf numFmtId="0" fontId="1" fillId="0" borderId="21" xfId="0" applyFont="1" applyBorder="1"/>
    <xf numFmtId="0" fontId="1" fillId="0" borderId="22" xfId="0" applyFont="1" applyBorder="1"/>
    <xf numFmtId="0" fontId="1" fillId="0" borderId="23" xfId="0" applyFont="1" applyBorder="1"/>
    <xf numFmtId="0" fontId="5" fillId="3" borderId="0" xfId="0" applyFont="1" applyFill="1" applyAlignment="1">
      <alignment horizontal="center" vertical="center"/>
    </xf>
    <xf numFmtId="0" fontId="3" fillId="0" borderId="0" xfId="0" applyFont="1" applyAlignment="1">
      <alignment vertical="center"/>
    </xf>
    <xf numFmtId="0" fontId="5" fillId="3" borderId="24" xfId="0" applyFont="1" applyFill="1" applyBorder="1" applyAlignment="1">
      <alignment horizontal="center" vertical="center"/>
    </xf>
    <xf numFmtId="0" fontId="5" fillId="4" borderId="25" xfId="0" applyFont="1" applyFill="1" applyBorder="1" applyAlignment="1">
      <alignment horizontal="center" vertical="center"/>
    </xf>
    <xf numFmtId="3" fontId="5" fillId="5" borderId="13" xfId="0" applyNumberFormat="1" applyFont="1" applyFill="1" applyBorder="1" applyAlignment="1">
      <alignment horizontal="right" vertical="center"/>
    </xf>
    <xf numFmtId="3" fontId="5" fillId="6" borderId="26" xfId="0" applyNumberFormat="1" applyFont="1" applyFill="1" applyBorder="1" applyAlignment="1">
      <alignment vertical="center"/>
    </xf>
    <xf numFmtId="1" fontId="6" fillId="2" borderId="26" xfId="0" applyNumberFormat="1" applyFont="1" applyFill="1" applyBorder="1" applyAlignment="1">
      <alignment vertical="center"/>
    </xf>
    <xf numFmtId="3" fontId="6" fillId="2" borderId="26" xfId="0" applyNumberFormat="1" applyFont="1" applyFill="1" applyBorder="1" applyAlignment="1">
      <alignment vertical="center"/>
    </xf>
    <xf numFmtId="3" fontId="5" fillId="5" borderId="26" xfId="0" applyNumberFormat="1" applyFont="1" applyFill="1" applyBorder="1" applyAlignment="1">
      <alignment horizontal="right" vertical="center"/>
    </xf>
    <xf numFmtId="3" fontId="6" fillId="0" borderId="24" xfId="0" applyNumberFormat="1" applyFont="1" applyBorder="1" applyAlignment="1">
      <alignment horizontal="center" vertical="center"/>
    </xf>
    <xf numFmtId="3" fontId="6" fillId="2" borderId="26" xfId="0" applyNumberFormat="1" applyFont="1" applyFill="1" applyBorder="1" applyAlignment="1">
      <alignment horizontal="right" vertical="center"/>
    </xf>
    <xf numFmtId="3" fontId="8" fillId="0" borderId="24" xfId="0" applyNumberFormat="1" applyFont="1" applyBorder="1" applyAlignment="1">
      <alignment horizontal="right" vertical="center"/>
    </xf>
    <xf numFmtId="0" fontId="0" fillId="0" borderId="15" xfId="0" applyBorder="1"/>
    <xf numFmtId="3" fontId="0" fillId="0" borderId="15" xfId="0" applyNumberFormat="1" applyBorder="1"/>
    <xf numFmtId="3" fontId="6" fillId="2" borderId="15" xfId="0" applyNumberFormat="1" applyFont="1" applyFill="1" applyBorder="1" applyAlignment="1">
      <alignment horizontal="right" vertical="center"/>
    </xf>
    <xf numFmtId="0" fontId="1" fillId="0" borderId="15" xfId="0" applyFont="1" applyBorder="1" applyAlignment="1">
      <alignment wrapText="1"/>
    </xf>
    <xf numFmtId="0" fontId="6" fillId="0" borderId="11" xfId="0" applyFont="1" applyBorder="1" applyAlignment="1">
      <alignment vertical="center" wrapText="1"/>
    </xf>
    <xf numFmtId="0" fontId="6" fillId="0" borderId="11" xfId="0" applyFont="1" applyBorder="1" applyAlignment="1">
      <alignment vertical="center"/>
    </xf>
    <xf numFmtId="3" fontId="8" fillId="0" borderId="24" xfId="0" applyNumberFormat="1" applyFont="1" applyBorder="1" applyAlignment="1">
      <alignment horizontal="center" vertical="center"/>
    </xf>
    <xf numFmtId="0" fontId="0" fillId="8" borderId="0" xfId="0" applyFill="1"/>
    <xf numFmtId="3" fontId="0" fillId="8" borderId="0" xfId="0" applyNumberFormat="1" applyFill="1"/>
    <xf numFmtId="0" fontId="0" fillId="11" borderId="15" xfId="0" applyFill="1" applyBorder="1"/>
    <xf numFmtId="3" fontId="0" fillId="11" borderId="15" xfId="0" applyNumberFormat="1" applyFill="1" applyBorder="1"/>
    <xf numFmtId="0" fontId="1" fillId="0" borderId="27" xfId="0" applyFont="1" applyBorder="1"/>
    <xf numFmtId="3" fontId="0" fillId="12" borderId="0" xfId="0" applyNumberFormat="1" applyFill="1"/>
    <xf numFmtId="0" fontId="0" fillId="0" borderId="27" xfId="0" applyBorder="1"/>
    <xf numFmtId="3" fontId="0" fillId="0" borderId="27" xfId="0" applyNumberFormat="1" applyBorder="1"/>
    <xf numFmtId="0" fontId="1" fillId="8" borderId="27" xfId="0" applyFont="1" applyFill="1" applyBorder="1"/>
    <xf numFmtId="17" fontId="10" fillId="9" borderId="16" xfId="0" applyNumberFormat="1" applyFont="1" applyFill="1" applyBorder="1" applyAlignment="1">
      <alignment vertical="center"/>
    </xf>
    <xf numFmtId="0" fontId="10" fillId="9" borderId="8" xfId="0" applyFont="1" applyFill="1" applyBorder="1" applyAlignment="1">
      <alignment vertical="center"/>
    </xf>
    <xf numFmtId="1" fontId="6" fillId="2" borderId="10" xfId="0" applyNumberFormat="1" applyFont="1" applyFill="1" applyBorder="1" applyAlignment="1">
      <alignment vertical="center"/>
    </xf>
    <xf numFmtId="3" fontId="8" fillId="0" borderId="26" xfId="0" applyNumberFormat="1" applyFont="1" applyBorder="1" applyAlignment="1">
      <alignment vertical="center"/>
    </xf>
    <xf numFmtId="3" fontId="6" fillId="2" borderId="10" xfId="0" applyNumberFormat="1" applyFont="1" applyFill="1" applyBorder="1" applyAlignment="1">
      <alignment horizontal="right" vertical="center"/>
    </xf>
    <xf numFmtId="3" fontId="6" fillId="2" borderId="24" xfId="0" applyNumberFormat="1" applyFont="1" applyFill="1" applyBorder="1" applyAlignment="1">
      <alignment horizontal="right" vertical="center"/>
    </xf>
    <xf numFmtId="3" fontId="8" fillId="0" borderId="2" xfId="0" applyNumberFormat="1" applyFont="1" applyBorder="1" applyAlignment="1">
      <alignment horizontal="right" vertical="center"/>
    </xf>
    <xf numFmtId="3" fontId="5" fillId="8" borderId="9" xfId="0" applyNumberFormat="1" applyFont="1" applyFill="1" applyBorder="1" applyAlignment="1">
      <alignment horizontal="right" vertical="center"/>
    </xf>
    <xf numFmtId="0" fontId="0" fillId="0" borderId="0" xfId="0" applyAlignment="1">
      <alignment wrapText="1"/>
    </xf>
    <xf numFmtId="3" fontId="0" fillId="13" borderId="15" xfId="0" applyNumberFormat="1" applyFill="1" applyBorder="1"/>
    <xf numFmtId="0" fontId="0" fillId="13" borderId="15" xfId="0" applyFill="1" applyBorder="1"/>
    <xf numFmtId="3" fontId="0" fillId="10" borderId="15" xfId="0" applyNumberFormat="1" applyFill="1" applyBorder="1"/>
    <xf numFmtId="0" fontId="0" fillId="14" borderId="0" xfId="0" applyFill="1"/>
    <xf numFmtId="3" fontId="0" fillId="14" borderId="0" xfId="0" applyNumberFormat="1" applyFill="1"/>
    <xf numFmtId="0" fontId="5" fillId="9" borderId="13" xfId="0" applyFont="1" applyFill="1" applyBorder="1" applyAlignment="1">
      <alignment vertical="center" wrapText="1"/>
    </xf>
    <xf numFmtId="0" fontId="5" fillId="6" borderId="26" xfId="0" applyFont="1" applyFill="1" applyBorder="1" applyAlignment="1">
      <alignment horizontal="center" vertical="center"/>
    </xf>
    <xf numFmtId="0" fontId="5" fillId="9" borderId="9" xfId="0" applyFont="1" applyFill="1" applyBorder="1" applyAlignment="1">
      <alignment vertical="center" wrapText="1"/>
    </xf>
    <xf numFmtId="0" fontId="6" fillId="0" borderId="10" xfId="0" applyFont="1" applyBorder="1" applyAlignment="1">
      <alignment vertical="center" wrapText="1"/>
    </xf>
    <xf numFmtId="0" fontId="6" fillId="0" borderId="10" xfId="0" applyFont="1" applyBorder="1" applyAlignment="1">
      <alignment vertical="center"/>
    </xf>
    <xf numFmtId="0" fontId="6" fillId="2" borderId="11" xfId="0" applyFont="1" applyFill="1" applyBorder="1" applyAlignment="1">
      <alignment horizontal="center" vertical="center" wrapText="1"/>
    </xf>
    <xf numFmtId="0" fontId="8" fillId="0" borderId="11" xfId="0" applyFont="1" applyBorder="1" applyAlignment="1">
      <alignment horizontal="center" vertical="center" wrapText="1"/>
    </xf>
    <xf numFmtId="0" fontId="0" fillId="0" borderId="33" xfId="0" applyBorder="1"/>
    <xf numFmtId="17" fontId="10" fillId="9" borderId="28" xfId="0" applyNumberFormat="1" applyFont="1" applyFill="1" applyBorder="1" applyAlignment="1">
      <alignment vertical="center"/>
    </xf>
    <xf numFmtId="17" fontId="10" fillId="9" borderId="29" xfId="0" applyNumberFormat="1" applyFont="1" applyFill="1" applyBorder="1" applyAlignment="1">
      <alignment vertical="center"/>
    </xf>
    <xf numFmtId="17" fontId="10" fillId="9" borderId="30" xfId="0" applyNumberFormat="1" applyFont="1" applyFill="1" applyBorder="1" applyAlignment="1">
      <alignment vertical="center"/>
    </xf>
    <xf numFmtId="0" fontId="0" fillId="0" borderId="34" xfId="0" applyBorder="1"/>
    <xf numFmtId="0" fontId="0" fillId="0" borderId="20" xfId="0" applyBorder="1"/>
    <xf numFmtId="0" fontId="0" fillId="0" borderId="22" xfId="0" applyBorder="1"/>
    <xf numFmtId="0" fontId="0" fillId="0" borderId="23" xfId="0" applyBorder="1"/>
    <xf numFmtId="0" fontId="6" fillId="11" borderId="26" xfId="0" applyFont="1" applyFill="1" applyBorder="1" applyAlignment="1">
      <alignment vertical="center" wrapText="1"/>
    </xf>
    <xf numFmtId="0" fontId="6" fillId="11" borderId="26" xfId="0" applyFont="1" applyFill="1" applyBorder="1" applyAlignment="1">
      <alignment vertical="center"/>
    </xf>
    <xf numFmtId="0" fontId="5" fillId="9" borderId="7" xfId="0" applyFont="1" applyFill="1" applyBorder="1" applyAlignment="1">
      <alignment vertical="center" wrapText="1"/>
    </xf>
    <xf numFmtId="17" fontId="5" fillId="9" borderId="7" xfId="0" applyNumberFormat="1" applyFont="1" applyFill="1" applyBorder="1" applyAlignment="1">
      <alignment vertical="center"/>
    </xf>
    <xf numFmtId="0" fontId="5" fillId="9" borderId="9" xfId="0" applyFont="1" applyFill="1" applyBorder="1" applyAlignment="1">
      <alignment vertical="center"/>
    </xf>
    <xf numFmtId="0" fontId="6" fillId="11" borderId="10" xfId="0" applyFont="1" applyFill="1" applyBorder="1" applyAlignment="1">
      <alignment horizontal="center" vertical="center" wrapText="1"/>
    </xf>
    <xf numFmtId="0" fontId="8" fillId="11" borderId="10" xfId="0" applyFont="1" applyFill="1" applyBorder="1" applyAlignment="1">
      <alignment horizontal="center" vertical="center" wrapText="1"/>
    </xf>
    <xf numFmtId="17" fontId="10" fillId="9" borderId="32" xfId="0" applyNumberFormat="1" applyFont="1" applyFill="1" applyBorder="1" applyAlignment="1">
      <alignment vertical="center"/>
    </xf>
    <xf numFmtId="0" fontId="0" fillId="0" borderId="35" xfId="0" applyBorder="1"/>
    <xf numFmtId="0" fontId="0" fillId="0" borderId="36" xfId="0" applyBorder="1"/>
    <xf numFmtId="17" fontId="10" fillId="9" borderId="31" xfId="0" applyNumberFormat="1" applyFont="1" applyFill="1" applyBorder="1" applyAlignment="1">
      <alignment vertical="center"/>
    </xf>
    <xf numFmtId="0" fontId="0" fillId="0" borderId="37" xfId="0" applyBorder="1"/>
    <xf numFmtId="0" fontId="0" fillId="0" borderId="38" xfId="0" applyBorder="1"/>
    <xf numFmtId="0" fontId="0" fillId="0" borderId="39" xfId="0" applyBorder="1"/>
    <xf numFmtId="17" fontId="10" fillId="9" borderId="9" xfId="0" applyNumberFormat="1" applyFont="1" applyFill="1" applyBorder="1" applyAlignment="1">
      <alignment vertical="center"/>
    </xf>
    <xf numFmtId="0" fontId="0" fillId="0" borderId="40" xfId="0" applyBorder="1"/>
    <xf numFmtId="0" fontId="0" fillId="0" borderId="41" xfId="0" applyBorder="1"/>
    <xf numFmtId="0" fontId="0" fillId="0" borderId="42" xfId="0" applyBorder="1"/>
    <xf numFmtId="0" fontId="6" fillId="2" borderId="15" xfId="0" applyFont="1" applyFill="1" applyBorder="1" applyAlignment="1">
      <alignment horizontal="center" vertical="center" wrapText="1"/>
    </xf>
    <xf numFmtId="3" fontId="8" fillId="0" borderId="15" xfId="0" applyNumberFormat="1" applyFont="1" applyBorder="1" applyAlignment="1">
      <alignment vertical="center"/>
    </xf>
    <xf numFmtId="0" fontId="12" fillId="0" borderId="15" xfId="0" applyFont="1" applyBorder="1" applyAlignment="1">
      <alignment vertical="center" wrapText="1"/>
    </xf>
    <xf numFmtId="0" fontId="12" fillId="0" borderId="15" xfId="0" applyFont="1" applyBorder="1" applyAlignment="1">
      <alignment vertical="center"/>
    </xf>
    <xf numFmtId="0" fontId="11" fillId="5" borderId="7" xfId="0" applyFont="1" applyFill="1" applyBorder="1" applyAlignment="1">
      <alignment vertical="center" wrapText="1"/>
    </xf>
    <xf numFmtId="3" fontId="11" fillId="5" borderId="13" xfId="0" applyNumberFormat="1" applyFont="1" applyFill="1" applyBorder="1" applyAlignment="1">
      <alignment horizontal="left" vertical="center"/>
    </xf>
    <xf numFmtId="3" fontId="11" fillId="5" borderId="9" xfId="0" applyNumberFormat="1" applyFont="1" applyFill="1" applyBorder="1" applyAlignment="1">
      <alignment horizontal="left" vertical="center"/>
    </xf>
    <xf numFmtId="0" fontId="13" fillId="0" borderId="15" xfId="0" applyFont="1" applyBorder="1" applyAlignment="1">
      <alignment horizontal="left" vertical="center" wrapText="1"/>
    </xf>
    <xf numFmtId="3" fontId="12" fillId="0" borderId="15" xfId="0" applyNumberFormat="1" applyFont="1" applyBorder="1" applyAlignment="1">
      <alignment horizontal="left" vertical="center"/>
    </xf>
    <xf numFmtId="0" fontId="12" fillId="2" borderId="15" xfId="0" applyFont="1" applyFill="1" applyBorder="1" applyAlignment="1">
      <alignment horizontal="left" vertical="center"/>
    </xf>
    <xf numFmtId="3" fontId="13" fillId="0" borderId="15" xfId="0" applyNumberFormat="1" applyFont="1" applyBorder="1" applyAlignment="1">
      <alignment horizontal="left" vertical="center"/>
    </xf>
    <xf numFmtId="3" fontId="12" fillId="2" borderId="15" xfId="0" applyNumberFormat="1" applyFont="1" applyFill="1" applyBorder="1" applyAlignment="1">
      <alignment horizontal="left" vertical="center"/>
    </xf>
    <xf numFmtId="1" fontId="12" fillId="2" borderId="15" xfId="0" applyNumberFormat="1" applyFont="1" applyFill="1" applyBorder="1" applyAlignment="1">
      <alignment horizontal="left" vertical="center"/>
    </xf>
    <xf numFmtId="0" fontId="12" fillId="2" borderId="43" xfId="0" applyFont="1" applyFill="1" applyBorder="1" applyAlignment="1">
      <alignment horizontal="left" vertical="center"/>
    </xf>
    <xf numFmtId="3" fontId="13" fillId="0" borderId="43" xfId="0" applyNumberFormat="1" applyFont="1" applyBorder="1" applyAlignment="1">
      <alignment horizontal="left" vertical="center"/>
    </xf>
    <xf numFmtId="0" fontId="12" fillId="5" borderId="9" xfId="0" applyFont="1" applyFill="1" applyBorder="1" applyAlignment="1">
      <alignment horizontal="left" vertical="center"/>
    </xf>
    <xf numFmtId="3" fontId="11" fillId="5" borderId="8" xfId="0" applyNumberFormat="1" applyFont="1" applyFill="1" applyBorder="1" applyAlignment="1">
      <alignment horizontal="left" vertical="center"/>
    </xf>
    <xf numFmtId="3" fontId="11" fillId="5" borderId="7" xfId="0" applyNumberFormat="1" applyFont="1" applyFill="1" applyBorder="1" applyAlignment="1">
      <alignment horizontal="left" vertical="center"/>
    </xf>
    <xf numFmtId="4" fontId="12" fillId="2" borderId="15" xfId="0" applyNumberFormat="1" applyFont="1" applyFill="1" applyBorder="1" applyAlignment="1">
      <alignment horizontal="left" vertical="center"/>
    </xf>
    <xf numFmtId="0" fontId="13" fillId="0" borderId="15" xfId="0" applyFont="1" applyBorder="1" applyAlignment="1">
      <alignment horizontal="left" vertical="center"/>
    </xf>
    <xf numFmtId="0" fontId="13" fillId="0" borderId="43" xfId="0" applyFont="1" applyBorder="1" applyAlignment="1">
      <alignment horizontal="left" vertical="center"/>
    </xf>
    <xf numFmtId="3" fontId="12" fillId="2" borderId="43" xfId="0" applyNumberFormat="1" applyFont="1" applyFill="1" applyBorder="1" applyAlignment="1">
      <alignment horizontal="left" vertical="center"/>
    </xf>
    <xf numFmtId="0" fontId="8" fillId="0" borderId="15" xfId="0" applyFont="1" applyBorder="1" applyAlignment="1">
      <alignment horizontal="center" vertical="center"/>
    </xf>
    <xf numFmtId="0" fontId="12" fillId="2" borderId="15" xfId="0" applyFont="1" applyFill="1" applyBorder="1" applyAlignment="1">
      <alignment vertical="center" wrapText="1"/>
    </xf>
    <xf numFmtId="3" fontId="13" fillId="15" borderId="15" xfId="0" applyNumberFormat="1" applyFont="1" applyFill="1" applyBorder="1" applyAlignment="1">
      <alignment horizontal="left" vertical="center"/>
    </xf>
    <xf numFmtId="0" fontId="11" fillId="3" borderId="15" xfId="0" applyFont="1" applyFill="1" applyBorder="1" applyAlignment="1">
      <alignment horizontal="center" vertical="center"/>
    </xf>
    <xf numFmtId="0" fontId="11" fillId="9" borderId="15" xfId="0" applyFont="1" applyFill="1" applyBorder="1" applyAlignment="1">
      <alignment horizontal="center" vertical="center"/>
    </xf>
    <xf numFmtId="0" fontId="5" fillId="6" borderId="15" xfId="0" applyFont="1" applyFill="1" applyBorder="1" applyAlignment="1">
      <alignment horizontal="center" vertical="center"/>
    </xf>
    <xf numFmtId="0" fontId="11" fillId="6" borderId="15" xfId="0" applyFont="1" applyFill="1" applyBorder="1" applyAlignment="1">
      <alignment vertical="center" wrapText="1"/>
    </xf>
    <xf numFmtId="0" fontId="12" fillId="6" borderId="15" xfId="0" applyFont="1" applyFill="1" applyBorder="1" applyAlignment="1">
      <alignment vertical="center"/>
    </xf>
    <xf numFmtId="3" fontId="11" fillId="6" borderId="15" xfId="0" applyNumberFormat="1" applyFont="1" applyFill="1" applyBorder="1" applyAlignment="1">
      <alignment vertical="center"/>
    </xf>
    <xf numFmtId="0" fontId="11" fillId="6" borderId="15" xfId="0" applyFont="1" applyFill="1" applyBorder="1" applyAlignment="1">
      <alignment vertical="center"/>
    </xf>
    <xf numFmtId="3" fontId="10" fillId="6" borderId="15" xfId="0" applyNumberFormat="1" applyFont="1" applyFill="1" applyBorder="1" applyAlignment="1">
      <alignment horizontal="left" vertical="center"/>
    </xf>
    <xf numFmtId="3" fontId="11" fillId="6" borderId="15" xfId="0" applyNumberFormat="1" applyFont="1" applyFill="1" applyBorder="1" applyAlignment="1">
      <alignment horizontal="left" vertical="center"/>
    </xf>
    <xf numFmtId="0" fontId="0" fillId="6" borderId="15" xfId="0" applyFill="1" applyBorder="1" applyAlignment="1">
      <alignment vertical="center"/>
    </xf>
    <xf numFmtId="0" fontId="12" fillId="2" borderId="15" xfId="0" applyFont="1" applyFill="1" applyBorder="1" applyAlignment="1">
      <alignment horizontal="left" vertical="center" wrapText="1"/>
    </xf>
    <xf numFmtId="0" fontId="0" fillId="0" borderId="15" xfId="0" applyBorder="1" applyAlignment="1">
      <alignment vertical="center"/>
    </xf>
    <xf numFmtId="0" fontId="8" fillId="0" borderId="15" xfId="0" applyFont="1" applyBorder="1" applyAlignment="1">
      <alignment vertical="center" wrapText="1"/>
    </xf>
    <xf numFmtId="0" fontId="8" fillId="0" borderId="15" xfId="0" applyFont="1" applyBorder="1" applyAlignment="1">
      <alignment vertical="center"/>
    </xf>
    <xf numFmtId="0" fontId="5" fillId="5" borderId="15" xfId="0" applyFont="1" applyFill="1" applyBorder="1" applyAlignment="1">
      <alignment horizontal="center" vertical="center"/>
    </xf>
    <xf numFmtId="0" fontId="11" fillId="5" borderId="15" xfId="0" applyFont="1" applyFill="1" applyBorder="1" applyAlignment="1">
      <alignment vertical="center" wrapText="1"/>
    </xf>
    <xf numFmtId="0" fontId="12" fillId="5" borderId="15" xfId="0" applyFont="1" applyFill="1" applyBorder="1" applyAlignment="1">
      <alignment horizontal="left" vertical="center"/>
    </xf>
    <xf numFmtId="3" fontId="11" fillId="5" borderId="15" xfId="0" applyNumberFormat="1" applyFont="1" applyFill="1" applyBorder="1" applyAlignment="1">
      <alignment horizontal="left" vertical="center"/>
    </xf>
    <xf numFmtId="0" fontId="11" fillId="5" borderId="15" xfId="0" applyFont="1" applyFill="1" applyBorder="1" applyAlignment="1">
      <alignment horizontal="left" vertical="center"/>
    </xf>
    <xf numFmtId="0" fontId="6" fillId="2" borderId="15" xfId="0" applyFont="1" applyFill="1" applyBorder="1" applyAlignment="1">
      <alignment horizontal="center" vertical="center"/>
    </xf>
    <xf numFmtId="0" fontId="13" fillId="0" borderId="15" xfId="0" applyFont="1" applyBorder="1" applyAlignment="1">
      <alignment vertical="center" wrapText="1"/>
    </xf>
    <xf numFmtId="0" fontId="11" fillId="2" borderId="15" xfId="0" applyFont="1" applyFill="1" applyBorder="1" applyAlignment="1">
      <alignment horizontal="left" vertical="center"/>
    </xf>
    <xf numFmtId="0" fontId="13" fillId="15" borderId="15" xfId="0" applyFont="1" applyFill="1" applyBorder="1" applyAlignment="1">
      <alignment horizontal="left" vertical="center"/>
    </xf>
    <xf numFmtId="0" fontId="5" fillId="5" borderId="15" xfId="0" applyFont="1" applyFill="1" applyBorder="1" applyAlignment="1">
      <alignment horizontal="center" vertical="center" wrapText="1"/>
    </xf>
    <xf numFmtId="3" fontId="12" fillId="15" borderId="15" xfId="0" applyNumberFormat="1" applyFont="1" applyFill="1" applyBorder="1" applyAlignment="1">
      <alignment horizontal="left" vertical="center"/>
    </xf>
    <xf numFmtId="0" fontId="7" fillId="5" borderId="33" xfId="0" applyFont="1" applyFill="1" applyBorder="1" applyAlignment="1">
      <alignment horizontal="center" vertical="center"/>
    </xf>
    <xf numFmtId="0" fontId="11" fillId="17" borderId="33" xfId="0" applyFont="1" applyFill="1" applyBorder="1" applyAlignment="1">
      <alignment vertical="center"/>
    </xf>
    <xf numFmtId="0" fontId="12" fillId="17" borderId="33" xfId="0" applyFont="1" applyFill="1" applyBorder="1" applyAlignment="1">
      <alignment vertical="center"/>
    </xf>
    <xf numFmtId="3" fontId="11" fillId="17" borderId="33" xfId="0" applyNumberFormat="1" applyFont="1" applyFill="1" applyBorder="1" applyAlignment="1">
      <alignment horizontal="right" vertical="center"/>
    </xf>
    <xf numFmtId="0" fontId="11" fillId="17" borderId="33" xfId="0" applyFont="1" applyFill="1" applyBorder="1" applyAlignment="1">
      <alignment horizontal="right" vertical="center"/>
    </xf>
    <xf numFmtId="0" fontId="9" fillId="17" borderId="33" xfId="0" applyFont="1" applyFill="1" applyBorder="1" applyAlignment="1">
      <alignment vertical="center"/>
    </xf>
    <xf numFmtId="0" fontId="0" fillId="17" borderId="33" xfId="0" applyFill="1" applyBorder="1" applyAlignment="1">
      <alignment vertical="center"/>
    </xf>
    <xf numFmtId="0" fontId="10" fillId="9" borderId="17" xfId="0" applyFont="1" applyFill="1" applyBorder="1" applyAlignment="1">
      <alignment vertical="center" wrapText="1"/>
    </xf>
    <xf numFmtId="17" fontId="10" fillId="9" borderId="17" xfId="0" applyNumberFormat="1"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0" fillId="9" borderId="18" xfId="0" applyFont="1" applyFill="1" applyBorder="1" applyAlignment="1">
      <alignment vertical="center"/>
    </xf>
    <xf numFmtId="0" fontId="11" fillId="3" borderId="20" xfId="0" applyFont="1" applyFill="1" applyBorder="1" applyAlignment="1">
      <alignment horizontal="center" vertical="center"/>
    </xf>
    <xf numFmtId="0" fontId="11" fillId="0" borderId="22" xfId="0" applyFont="1" applyBorder="1" applyAlignment="1">
      <alignment vertical="center"/>
    </xf>
    <xf numFmtId="0" fontId="11" fillId="0" borderId="22" xfId="0" applyFont="1" applyBorder="1" applyAlignment="1">
      <alignment vertical="center" wrapText="1"/>
    </xf>
    <xf numFmtId="0" fontId="12" fillId="16" borderId="22" xfId="0" applyFont="1" applyFill="1" applyBorder="1" applyAlignment="1">
      <alignment horizontal="right" vertical="center"/>
    </xf>
    <xf numFmtId="0" fontId="11" fillId="16" borderId="22" xfId="0" applyFont="1" applyFill="1" applyBorder="1" applyAlignment="1">
      <alignment horizontal="right" vertical="center"/>
    </xf>
    <xf numFmtId="0" fontId="11" fillId="16" borderId="22" xfId="0" applyFont="1" applyFill="1" applyBorder="1" applyAlignment="1">
      <alignment horizontal="center" vertical="center"/>
    </xf>
    <xf numFmtId="0" fontId="9" fillId="16" borderId="22" xfId="0" applyFont="1" applyFill="1" applyBorder="1" applyAlignment="1">
      <alignment vertical="center"/>
    </xf>
    <xf numFmtId="0" fontId="0" fillId="16" borderId="23" xfId="0" applyFill="1" applyBorder="1" applyAlignment="1">
      <alignment vertical="center"/>
    </xf>
    <xf numFmtId="0" fontId="8" fillId="0" borderId="43" xfId="0" applyFont="1" applyBorder="1" applyAlignment="1">
      <alignment horizontal="center" vertical="center"/>
    </xf>
    <xf numFmtId="0" fontId="12" fillId="2" borderId="43" xfId="0" applyFont="1" applyFill="1" applyBorder="1" applyAlignment="1">
      <alignment vertical="center" wrapText="1"/>
    </xf>
    <xf numFmtId="3" fontId="13" fillId="15" borderId="43" xfId="0" applyNumberFormat="1" applyFont="1" applyFill="1" applyBorder="1" applyAlignment="1">
      <alignment horizontal="left" vertical="center"/>
    </xf>
    <xf numFmtId="0" fontId="0" fillId="0" borderId="43" xfId="0" applyBorder="1" applyAlignment="1">
      <alignment vertical="center"/>
    </xf>
    <xf numFmtId="3" fontId="11" fillId="6" borderId="7" xfId="0" applyNumberFormat="1" applyFont="1" applyFill="1" applyBorder="1" applyAlignment="1">
      <alignment horizontal="left" vertical="center"/>
    </xf>
    <xf numFmtId="3" fontId="11" fillId="6" borderId="13" xfId="0" applyNumberFormat="1" applyFont="1" applyFill="1" applyBorder="1" applyAlignment="1">
      <alignment horizontal="left" vertical="center"/>
    </xf>
    <xf numFmtId="3" fontId="11" fillId="18" borderId="9" xfId="0" applyNumberFormat="1" applyFont="1" applyFill="1" applyBorder="1" applyAlignment="1">
      <alignment horizontal="left" vertical="center"/>
    </xf>
    <xf numFmtId="0" fontId="0" fillId="18" borderId="15" xfId="0" applyFill="1" applyBorder="1" applyAlignment="1">
      <alignment vertical="center"/>
    </xf>
    <xf numFmtId="0" fontId="8" fillId="18" borderId="15" xfId="0" applyFont="1" applyFill="1" applyBorder="1" applyAlignment="1">
      <alignment vertical="center"/>
    </xf>
    <xf numFmtId="0" fontId="0" fillId="18" borderId="9" xfId="0" applyFill="1" applyBorder="1" applyAlignment="1">
      <alignment vertical="center"/>
    </xf>
    <xf numFmtId="0" fontId="0" fillId="0" borderId="44" xfId="0" applyBorder="1"/>
    <xf numFmtId="0" fontId="1" fillId="8" borderId="0" xfId="0" applyFont="1" applyFill="1"/>
    <xf numFmtId="0" fontId="3" fillId="0" borderId="0" xfId="0" applyFont="1" applyAlignment="1">
      <alignment horizontal="center" vertical="center"/>
    </xf>
    <xf numFmtId="0" fontId="11" fillId="0" borderId="36" xfId="0" applyFont="1" applyBorder="1" applyAlignment="1">
      <alignment vertical="center" wrapText="1"/>
    </xf>
    <xf numFmtId="0" fontId="12" fillId="17" borderId="35" xfId="0" applyFont="1" applyFill="1" applyBorder="1" applyAlignment="1">
      <alignment vertical="center"/>
    </xf>
    <xf numFmtId="0" fontId="12" fillId="6" borderId="27" xfId="0" applyFont="1" applyFill="1" applyBorder="1" applyAlignment="1">
      <alignment vertical="center"/>
    </xf>
    <xf numFmtId="0" fontId="12" fillId="2" borderId="27" xfId="0" applyFont="1" applyFill="1" applyBorder="1" applyAlignment="1">
      <alignment horizontal="left" vertical="center" wrapText="1"/>
    </xf>
    <xf numFmtId="0" fontId="13" fillId="0" borderId="27" xfId="0" applyFont="1" applyBorder="1" applyAlignment="1">
      <alignment horizontal="left" vertical="center" wrapText="1"/>
    </xf>
    <xf numFmtId="0" fontId="12" fillId="5" borderId="27" xfId="0" applyFont="1" applyFill="1" applyBorder="1" applyAlignment="1">
      <alignment horizontal="left" vertical="center"/>
    </xf>
    <xf numFmtId="0" fontId="13" fillId="0" borderId="27" xfId="0" applyFont="1" applyBorder="1" applyAlignment="1">
      <alignment horizontal="left" vertical="center"/>
    </xf>
    <xf numFmtId="0" fontId="12" fillId="2" borderId="27" xfId="0" applyFont="1" applyFill="1" applyBorder="1" applyAlignment="1">
      <alignment horizontal="left" vertical="center"/>
    </xf>
    <xf numFmtId="0" fontId="13" fillId="0" borderId="46" xfId="0" applyFont="1" applyBorder="1" applyAlignment="1">
      <alignment horizontal="left" vertical="center"/>
    </xf>
    <xf numFmtId="0" fontId="12" fillId="5" borderId="13" xfId="0" applyFont="1" applyFill="1" applyBorder="1" applyAlignment="1">
      <alignment horizontal="left" vertical="center"/>
    </xf>
    <xf numFmtId="0" fontId="11" fillId="3" borderId="38" xfId="0" applyFont="1" applyFill="1" applyBorder="1" applyAlignment="1">
      <alignment horizontal="center" vertical="center"/>
    </xf>
    <xf numFmtId="0" fontId="11" fillId="16" borderId="39" xfId="0" applyFont="1" applyFill="1" applyBorder="1" applyAlignment="1">
      <alignment horizontal="center" vertical="center"/>
    </xf>
    <xf numFmtId="3" fontId="11" fillId="17" borderId="37" xfId="0" applyNumberFormat="1" applyFont="1" applyFill="1" applyBorder="1" applyAlignment="1">
      <alignment horizontal="right" vertical="center"/>
    </xf>
    <xf numFmtId="3" fontId="11" fillId="6" borderId="38" xfId="0" applyNumberFormat="1" applyFont="1" applyFill="1" applyBorder="1" applyAlignment="1">
      <alignment vertical="center"/>
    </xf>
    <xf numFmtId="3" fontId="12" fillId="2" borderId="38" xfId="0" applyNumberFormat="1" applyFont="1" applyFill="1" applyBorder="1" applyAlignment="1">
      <alignment horizontal="left" vertical="center"/>
    </xf>
    <xf numFmtId="3" fontId="13" fillId="0" borderId="38" xfId="0" applyNumberFormat="1" applyFont="1" applyBorder="1" applyAlignment="1">
      <alignment horizontal="left" vertical="center"/>
    </xf>
    <xf numFmtId="3" fontId="11" fillId="5" borderId="38" xfId="0" applyNumberFormat="1" applyFont="1" applyFill="1" applyBorder="1" applyAlignment="1">
      <alignment horizontal="left" vertical="center"/>
    </xf>
    <xf numFmtId="3" fontId="12" fillId="2" borderId="48" xfId="0" applyNumberFormat="1" applyFont="1" applyFill="1" applyBorder="1" applyAlignment="1">
      <alignment horizontal="left" vertical="center"/>
    </xf>
    <xf numFmtId="0" fontId="11" fillId="3" borderId="19" xfId="0" applyFont="1" applyFill="1" applyBorder="1" applyAlignment="1">
      <alignment horizontal="center" vertical="center"/>
    </xf>
    <xf numFmtId="0" fontId="12" fillId="16" borderId="21" xfId="0" applyFont="1" applyFill="1" applyBorder="1" applyAlignment="1">
      <alignment horizontal="right" vertical="center"/>
    </xf>
    <xf numFmtId="0" fontId="11" fillId="16" borderId="23" xfId="0" applyFont="1" applyFill="1" applyBorder="1" applyAlignment="1">
      <alignment horizontal="center" vertical="center"/>
    </xf>
    <xf numFmtId="3" fontId="11" fillId="17" borderId="49" xfId="0" applyNumberFormat="1" applyFont="1" applyFill="1" applyBorder="1" applyAlignment="1">
      <alignment horizontal="right" vertical="center"/>
    </xf>
    <xf numFmtId="3" fontId="11" fillId="17" borderId="34" xfId="0" applyNumberFormat="1" applyFont="1" applyFill="1" applyBorder="1" applyAlignment="1">
      <alignment horizontal="right" vertical="center"/>
    </xf>
    <xf numFmtId="3" fontId="11" fillId="6" borderId="19" xfId="0" applyNumberFormat="1" applyFont="1" applyFill="1" applyBorder="1" applyAlignment="1">
      <alignment vertical="center"/>
    </xf>
    <xf numFmtId="3" fontId="11" fillId="6" borderId="20" xfId="0" applyNumberFormat="1" applyFont="1" applyFill="1" applyBorder="1" applyAlignment="1">
      <alignment vertical="center"/>
    </xf>
    <xf numFmtId="3" fontId="12" fillId="2" borderId="19" xfId="0" applyNumberFormat="1" applyFont="1" applyFill="1" applyBorder="1" applyAlignment="1">
      <alignment horizontal="left" vertical="center"/>
    </xf>
    <xf numFmtId="0" fontId="12" fillId="2" borderId="20" xfId="0" applyFont="1" applyFill="1" applyBorder="1" applyAlignment="1">
      <alignment horizontal="left" vertical="center"/>
    </xf>
    <xf numFmtId="3" fontId="12" fillId="0" borderId="19" xfId="0" applyNumberFormat="1" applyFont="1" applyBorder="1" applyAlignment="1">
      <alignment horizontal="left" vertical="center"/>
    </xf>
    <xf numFmtId="3" fontId="12" fillId="2" borderId="20" xfId="0" applyNumberFormat="1" applyFont="1" applyFill="1" applyBorder="1" applyAlignment="1">
      <alignment horizontal="left" vertical="center"/>
    </xf>
    <xf numFmtId="3" fontId="11" fillId="5" borderId="19" xfId="0" applyNumberFormat="1" applyFont="1" applyFill="1" applyBorder="1" applyAlignment="1">
      <alignment horizontal="left" vertical="center"/>
    </xf>
    <xf numFmtId="3" fontId="11" fillId="5" borderId="20" xfId="0" applyNumberFormat="1" applyFont="1" applyFill="1" applyBorder="1" applyAlignment="1">
      <alignment horizontal="left" vertical="center"/>
    </xf>
    <xf numFmtId="3" fontId="13" fillId="0" borderId="19" xfId="0" applyNumberFormat="1" applyFont="1" applyBorder="1" applyAlignment="1">
      <alignment horizontal="left" vertical="center"/>
    </xf>
    <xf numFmtId="3" fontId="12" fillId="0" borderId="20" xfId="0" applyNumberFormat="1" applyFont="1" applyBorder="1" applyAlignment="1">
      <alignment horizontal="left" vertical="center"/>
    </xf>
    <xf numFmtId="4" fontId="12" fillId="2" borderId="20" xfId="0" applyNumberFormat="1" applyFont="1" applyFill="1" applyBorder="1" applyAlignment="1">
      <alignment horizontal="left" vertical="center"/>
    </xf>
    <xf numFmtId="3" fontId="13" fillId="0" borderId="50" xfId="0" applyNumberFormat="1" applyFont="1" applyBorder="1" applyAlignment="1">
      <alignment horizontal="left" vertical="center"/>
    </xf>
    <xf numFmtId="3" fontId="13" fillId="0" borderId="51" xfId="0" applyNumberFormat="1" applyFont="1" applyBorder="1" applyAlignment="1">
      <alignment horizontal="left" vertical="center"/>
    </xf>
    <xf numFmtId="0" fontId="5" fillId="9" borderId="1" xfId="0" applyFont="1" applyFill="1" applyBorder="1" applyAlignment="1">
      <alignment vertical="center" wrapText="1"/>
    </xf>
    <xf numFmtId="0" fontId="5" fillId="9" borderId="3" xfId="0" applyFont="1" applyFill="1" applyBorder="1" applyAlignment="1">
      <alignment vertical="center" wrapText="1"/>
    </xf>
    <xf numFmtId="0" fontId="6" fillId="0" borderId="5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5" fillId="9" borderId="3" xfId="0" applyFont="1" applyFill="1" applyBorder="1" applyAlignment="1">
      <alignment vertical="center"/>
    </xf>
    <xf numFmtId="0" fontId="6" fillId="11" borderId="53" xfId="0" applyFont="1" applyFill="1" applyBorder="1" applyAlignment="1">
      <alignment horizontal="center" vertical="center" wrapText="1"/>
    </xf>
    <xf numFmtId="0" fontId="8" fillId="11" borderId="54" xfId="0" applyFont="1" applyFill="1" applyBorder="1" applyAlignment="1">
      <alignment horizontal="center" vertical="center" wrapText="1"/>
    </xf>
    <xf numFmtId="0" fontId="8" fillId="11" borderId="55" xfId="0" applyFont="1" applyFill="1" applyBorder="1" applyAlignment="1">
      <alignment horizontal="center" vertical="center" wrapText="1"/>
    </xf>
    <xf numFmtId="17" fontId="10" fillId="9" borderId="1" xfId="0" applyNumberFormat="1" applyFont="1" applyFill="1" applyBorder="1" applyAlignment="1">
      <alignment vertical="center"/>
    </xf>
    <xf numFmtId="0" fontId="0" fillId="0" borderId="52" xfId="0" applyBorder="1"/>
    <xf numFmtId="0" fontId="6" fillId="0" borderId="53" xfId="0" applyFont="1" applyBorder="1" applyAlignment="1">
      <alignment vertical="center" wrapText="1"/>
    </xf>
    <xf numFmtId="0" fontId="6" fillId="0" borderId="54" xfId="0" applyFont="1" applyBorder="1" applyAlignment="1">
      <alignment vertical="center" wrapText="1"/>
    </xf>
    <xf numFmtId="0" fontId="6" fillId="0" borderId="54" xfId="0" applyFont="1" applyBorder="1" applyAlignment="1">
      <alignment vertical="center"/>
    </xf>
    <xf numFmtId="0" fontId="6" fillId="0" borderId="55" xfId="0" applyFont="1" applyBorder="1" applyAlignment="1">
      <alignment vertical="center"/>
    </xf>
    <xf numFmtId="0" fontId="6" fillId="0" borderId="52" xfId="0" applyFont="1" applyBorder="1" applyAlignment="1">
      <alignment vertical="center" wrapText="1"/>
    </xf>
    <xf numFmtId="0" fontId="6" fillId="0" borderId="41" xfId="0" applyFont="1" applyBorder="1" applyAlignment="1">
      <alignment vertical="center" wrapText="1"/>
    </xf>
    <xf numFmtId="0" fontId="6" fillId="0" borderId="41" xfId="0" applyFont="1" applyBorder="1" applyAlignment="1">
      <alignment vertical="center"/>
    </xf>
    <xf numFmtId="0" fontId="6" fillId="0" borderId="42" xfId="0" applyFont="1" applyBorder="1" applyAlignment="1">
      <alignment vertical="center"/>
    </xf>
    <xf numFmtId="0" fontId="6" fillId="11" borderId="53" xfId="0" applyFont="1" applyFill="1" applyBorder="1" applyAlignment="1">
      <alignment vertical="center" wrapText="1"/>
    </xf>
    <xf numFmtId="0" fontId="6" fillId="11" borderId="54" xfId="0" applyFont="1" applyFill="1" applyBorder="1" applyAlignment="1">
      <alignment vertical="center" wrapText="1"/>
    </xf>
    <xf numFmtId="0" fontId="6" fillId="11" borderId="54" xfId="0" applyFont="1" applyFill="1" applyBorder="1" applyAlignment="1">
      <alignment vertical="center"/>
    </xf>
    <xf numFmtId="0" fontId="6" fillId="11" borderId="55" xfId="0" applyFont="1" applyFill="1" applyBorder="1" applyAlignment="1">
      <alignment vertical="center"/>
    </xf>
    <xf numFmtId="0" fontId="5" fillId="9" borderId="1" xfId="0" applyFont="1" applyFill="1" applyBorder="1" applyAlignment="1">
      <alignment horizontal="center" vertical="center"/>
    </xf>
    <xf numFmtId="0" fontId="6" fillId="2" borderId="52"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6" fillId="2" borderId="42" xfId="0" applyFont="1" applyFill="1" applyBorder="1" applyAlignment="1">
      <alignment horizontal="center" vertical="center" wrapText="1"/>
    </xf>
    <xf numFmtId="3" fontId="13" fillId="11" borderId="15" xfId="0" applyNumberFormat="1" applyFont="1" applyFill="1" applyBorder="1" applyAlignment="1">
      <alignment horizontal="left" vertical="center"/>
    </xf>
    <xf numFmtId="0" fontId="13" fillId="11" borderId="15" xfId="0" applyFont="1" applyFill="1" applyBorder="1" applyAlignment="1">
      <alignment horizontal="left" vertical="center"/>
    </xf>
    <xf numFmtId="3" fontId="12" fillId="11" borderId="15" xfId="0" applyNumberFormat="1" applyFont="1" applyFill="1" applyBorder="1" applyAlignment="1">
      <alignment horizontal="left" vertical="center"/>
    </xf>
    <xf numFmtId="3" fontId="13" fillId="11" borderId="43" xfId="0" applyNumberFormat="1" applyFont="1" applyFill="1" applyBorder="1" applyAlignment="1">
      <alignment horizontal="left" vertical="center"/>
    </xf>
    <xf numFmtId="3" fontId="0" fillId="11" borderId="0" xfId="0" applyNumberFormat="1" applyFill="1"/>
    <xf numFmtId="0" fontId="0" fillId="11" borderId="0" xfId="0" applyFill="1"/>
    <xf numFmtId="3" fontId="11" fillId="18" borderId="7" xfId="0" applyNumberFormat="1" applyFont="1" applyFill="1" applyBorder="1" applyAlignment="1">
      <alignment horizontal="left" vertical="center"/>
    </xf>
    <xf numFmtId="0" fontId="7" fillId="5" borderId="49" xfId="0" applyFont="1" applyFill="1" applyBorder="1" applyAlignment="1">
      <alignment horizontal="center" vertical="center"/>
    </xf>
    <xf numFmtId="0" fontId="0" fillId="17" borderId="34" xfId="0" applyFill="1" applyBorder="1" applyAlignment="1">
      <alignment vertical="center"/>
    </xf>
    <xf numFmtId="0" fontId="5" fillId="6" borderId="19" xfId="0" applyFont="1" applyFill="1" applyBorder="1" applyAlignment="1">
      <alignment horizontal="center" vertical="center"/>
    </xf>
    <xf numFmtId="0" fontId="0" fillId="6" borderId="20" xfId="0" applyFill="1" applyBorder="1" applyAlignment="1">
      <alignment vertical="center"/>
    </xf>
    <xf numFmtId="0" fontId="6" fillId="2" borderId="19" xfId="0" applyFont="1" applyFill="1" applyBorder="1" applyAlignment="1">
      <alignment horizontal="center" vertical="center" wrapText="1"/>
    </xf>
    <xf numFmtId="0" fontId="0" fillId="0" borderId="20" xfId="0" applyBorder="1" applyAlignment="1">
      <alignment vertical="center"/>
    </xf>
    <xf numFmtId="0" fontId="0" fillId="0" borderId="20" xfId="0" applyBorder="1" applyAlignment="1">
      <alignment vertical="center" wrapText="1"/>
    </xf>
    <xf numFmtId="0" fontId="8" fillId="0" borderId="20" xfId="0" applyFont="1" applyBorder="1" applyAlignment="1">
      <alignment vertical="center" wrapText="1"/>
    </xf>
    <xf numFmtId="0" fontId="5" fillId="5" borderId="19" xfId="0" applyFont="1" applyFill="1" applyBorder="1" applyAlignment="1">
      <alignment horizontal="center" vertical="center"/>
    </xf>
    <xf numFmtId="0" fontId="8" fillId="18" borderId="20" xfId="0" applyFont="1" applyFill="1" applyBorder="1" applyAlignment="1">
      <alignment vertical="center"/>
    </xf>
    <xf numFmtId="0" fontId="6" fillId="2" borderId="19" xfId="0" applyFont="1" applyFill="1" applyBorder="1" applyAlignment="1">
      <alignment horizontal="center" vertical="center"/>
    </xf>
    <xf numFmtId="0" fontId="5" fillId="5" borderId="19" xfId="0" applyFont="1" applyFill="1" applyBorder="1" applyAlignment="1">
      <alignment horizontal="center" vertical="center" wrapText="1"/>
    </xf>
    <xf numFmtId="0" fontId="0" fillId="18" borderId="20" xfId="0" applyFill="1" applyBorder="1" applyAlignment="1">
      <alignment vertical="center"/>
    </xf>
    <xf numFmtId="0" fontId="8" fillId="0" borderId="19" xfId="0" applyFont="1" applyBorder="1" applyAlignment="1">
      <alignment horizontal="center" vertical="center"/>
    </xf>
    <xf numFmtId="0" fontId="8" fillId="0" borderId="50" xfId="0" applyFont="1" applyBorder="1" applyAlignment="1">
      <alignment horizontal="center" vertical="center"/>
    </xf>
    <xf numFmtId="17" fontId="10" fillId="9" borderId="47" xfId="0" applyNumberFormat="1" applyFont="1" applyFill="1" applyBorder="1" applyAlignment="1">
      <alignment horizontal="center" vertical="center" wrapText="1"/>
    </xf>
    <xf numFmtId="0" fontId="10" fillId="9" borderId="17" xfId="0" applyFont="1" applyFill="1" applyBorder="1" applyAlignment="1">
      <alignment horizontal="center" vertical="center" wrapText="1"/>
    </xf>
    <xf numFmtId="0" fontId="3" fillId="0" borderId="0" xfId="0" applyFont="1" applyAlignment="1">
      <alignment horizontal="left" vertical="center"/>
    </xf>
    <xf numFmtId="0" fontId="3" fillId="2" borderId="0" xfId="0" applyFont="1" applyFill="1" applyAlignment="1">
      <alignment horizontal="left" vertical="center"/>
    </xf>
    <xf numFmtId="0" fontId="3" fillId="2" borderId="16"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1"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11" fillId="3" borderId="16" xfId="0" applyFont="1" applyFill="1" applyBorder="1" applyAlignment="1">
      <alignment horizontal="center" vertical="center"/>
    </xf>
    <xf numFmtId="0" fontId="11" fillId="3" borderId="18" xfId="0" applyFont="1" applyFill="1" applyBorder="1" applyAlignment="1">
      <alignment horizontal="center" vertical="center" wrapText="1"/>
    </xf>
    <xf numFmtId="0" fontId="3" fillId="0" borderId="0" xfId="0" applyFont="1" applyAlignment="1">
      <alignment vertical="center"/>
    </xf>
    <xf numFmtId="0" fontId="2" fillId="0" borderId="0" xfId="0" applyFont="1" applyAlignment="1">
      <alignment horizontal="left" vertical="center"/>
    </xf>
    <xf numFmtId="17" fontId="3" fillId="0" borderId="0" xfId="0" applyNumberFormat="1" applyFont="1" applyAlignment="1">
      <alignment horizontal="center" vertical="center"/>
    </xf>
    <xf numFmtId="0" fontId="3" fillId="0" borderId="0" xfId="0" applyFont="1" applyAlignment="1">
      <alignment horizontal="center" vertical="center"/>
    </xf>
    <xf numFmtId="17" fontId="10" fillId="9" borderId="17"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0"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8" xfId="0" applyFont="1" applyFill="1" applyBorder="1" applyAlignment="1">
      <alignment horizontal="center" vertical="center" wrapText="1"/>
    </xf>
    <xf numFmtId="17" fontId="10" fillId="9" borderId="13" xfId="0" applyNumberFormat="1" applyFont="1" applyFill="1" applyBorder="1" applyAlignment="1">
      <alignment horizontal="center" vertical="center"/>
    </xf>
    <xf numFmtId="0" fontId="10" fillId="9" borderId="7" xfId="0" applyFont="1" applyFill="1" applyBorder="1" applyAlignment="1">
      <alignment horizontal="center" vertical="center"/>
    </xf>
    <xf numFmtId="0" fontId="2" fillId="0" borderId="0" xfId="0" applyFont="1" applyAlignment="1">
      <alignment vertical="center"/>
    </xf>
    <xf numFmtId="0" fontId="5" fillId="3" borderId="6"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17596-4F1B-4BDA-B091-8CC31D8FF05A}">
  <dimension ref="A1:G11"/>
  <sheetViews>
    <sheetView view="pageBreakPreview" zoomScale="93" zoomScaleNormal="93" zoomScaleSheetLayoutView="93" workbookViewId="0">
      <selection activeCell="F7" sqref="F7"/>
    </sheetView>
  </sheetViews>
  <sheetFormatPr defaultRowHeight="15" x14ac:dyDescent="0.25"/>
  <cols>
    <col min="2" max="2" width="29.28515625" bestFit="1" customWidth="1"/>
    <col min="3" max="3" width="8" bestFit="1" customWidth="1"/>
    <col min="4" max="4" width="10.85546875" bestFit="1" customWidth="1"/>
    <col min="5" max="5" width="23.28515625" bestFit="1" customWidth="1"/>
    <col min="6" max="6" width="19.85546875" customWidth="1"/>
    <col min="7" max="7" width="17.85546875" customWidth="1"/>
  </cols>
  <sheetData>
    <row r="1" spans="1:7" x14ac:dyDescent="0.25">
      <c r="A1" s="2"/>
      <c r="B1" s="359" t="s">
        <v>0</v>
      </c>
      <c r="C1" s="359"/>
      <c r="D1" s="359"/>
      <c r="E1" s="359"/>
      <c r="F1" s="359"/>
    </row>
    <row r="2" spans="1:7" x14ac:dyDescent="0.25">
      <c r="A2" s="2"/>
      <c r="B2" s="102" t="s">
        <v>1</v>
      </c>
      <c r="C2" s="102"/>
      <c r="D2" s="102"/>
      <c r="E2" s="102"/>
      <c r="F2" s="102"/>
    </row>
    <row r="3" spans="1:7" x14ac:dyDescent="0.25">
      <c r="A3" s="2"/>
      <c r="B3" s="360" t="s">
        <v>69</v>
      </c>
      <c r="C3" s="360"/>
      <c r="D3" s="360"/>
      <c r="E3" s="360"/>
      <c r="F3" s="360"/>
    </row>
    <row r="4" spans="1:7" x14ac:dyDescent="0.25">
      <c r="A4" s="2"/>
      <c r="B4" s="361">
        <v>46204</v>
      </c>
      <c r="C4" s="362"/>
      <c r="D4" s="362"/>
      <c r="E4" s="257"/>
      <c r="F4" s="102"/>
    </row>
    <row r="5" spans="1:7" ht="15.75" thickBot="1" x14ac:dyDescent="0.3">
      <c r="A5" s="5"/>
      <c r="B5" s="3"/>
      <c r="C5" s="3"/>
      <c r="D5" s="3"/>
      <c r="E5" s="3"/>
      <c r="F5" s="3"/>
    </row>
    <row r="6" spans="1:7" ht="29.25" thickBot="1" x14ac:dyDescent="0.3">
      <c r="A6" s="318" t="s">
        <v>101</v>
      </c>
      <c r="B6" s="295" t="s">
        <v>70</v>
      </c>
      <c r="C6" s="294" t="s">
        <v>72</v>
      </c>
      <c r="D6" s="295" t="s">
        <v>73</v>
      </c>
      <c r="E6" s="294" t="s">
        <v>102</v>
      </c>
      <c r="F6" s="300" t="s">
        <v>71</v>
      </c>
      <c r="G6" s="304" t="s">
        <v>100</v>
      </c>
    </row>
    <row r="7" spans="1:7" ht="60" customHeight="1" x14ac:dyDescent="0.25">
      <c r="A7" s="319">
        <v>1</v>
      </c>
      <c r="B7" s="314" t="s">
        <v>15</v>
      </c>
      <c r="C7" s="310">
        <v>8</v>
      </c>
      <c r="D7" s="306" t="s">
        <v>77</v>
      </c>
      <c r="E7" s="296">
        <v>2700</v>
      </c>
      <c r="F7" s="301"/>
      <c r="G7" s="305"/>
    </row>
    <row r="8" spans="1:7" ht="39" customHeight="1" x14ac:dyDescent="0.25">
      <c r="A8" s="320">
        <v>2</v>
      </c>
      <c r="B8" s="315" t="s">
        <v>24</v>
      </c>
      <c r="C8" s="311">
        <v>12</v>
      </c>
      <c r="D8" s="307" t="s">
        <v>74</v>
      </c>
      <c r="E8" s="297">
        <v>5000</v>
      </c>
      <c r="F8" s="302"/>
      <c r="G8" s="174"/>
    </row>
    <row r="9" spans="1:7" ht="54.75" customHeight="1" x14ac:dyDescent="0.25">
      <c r="A9" s="320">
        <v>3</v>
      </c>
      <c r="B9" s="316" t="s">
        <v>27</v>
      </c>
      <c r="C9" s="312">
        <v>6</v>
      </c>
      <c r="D9" s="308" t="s">
        <v>77</v>
      </c>
      <c r="E9" s="298">
        <v>2600</v>
      </c>
      <c r="F9" s="302"/>
      <c r="G9" s="174"/>
    </row>
    <row r="10" spans="1:7" ht="42" customHeight="1" thickBot="1" x14ac:dyDescent="0.3">
      <c r="A10" s="321">
        <v>4</v>
      </c>
      <c r="B10" s="317" t="s">
        <v>30</v>
      </c>
      <c r="C10" s="313">
        <v>6</v>
      </c>
      <c r="D10" s="309" t="s">
        <v>77</v>
      </c>
      <c r="E10" s="299">
        <v>4400</v>
      </c>
      <c r="F10" s="303"/>
      <c r="G10" s="175"/>
    </row>
    <row r="11" spans="1:7" x14ac:dyDescent="0.25">
      <c r="A11" s="87"/>
    </row>
  </sheetData>
  <mergeCells count="3">
    <mergeCell ref="B1:F1"/>
    <mergeCell ref="B3:F3"/>
    <mergeCell ref="B4:D4"/>
  </mergeCells>
  <pageMargins left="0.7" right="0.7" top="0.75" bottom="0.75" header="0.3" footer="0.3"/>
  <pageSetup scale="6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C0E3-F5F1-4E1A-8E58-1F7B75BD185B}">
  <dimension ref="A1:O30"/>
  <sheetViews>
    <sheetView showGridLines="0" tabSelected="1" view="pageBreakPreview" topLeftCell="A3" zoomScale="89" zoomScaleNormal="107" zoomScaleSheetLayoutView="89" workbookViewId="0">
      <selection activeCell="M13" sqref="M13"/>
    </sheetView>
  </sheetViews>
  <sheetFormatPr defaultRowHeight="15" x14ac:dyDescent="0.25"/>
  <cols>
    <col min="2" max="2" width="30.42578125" bestFit="1" customWidth="1"/>
    <col min="3" max="3" width="7" bestFit="1" customWidth="1"/>
    <col min="4" max="4" width="11.5703125" bestFit="1" customWidth="1"/>
    <col min="5" max="5" width="11.42578125" customWidth="1"/>
    <col min="6" max="6" width="10" bestFit="1" customWidth="1"/>
    <col min="7" max="7" width="12.7109375" customWidth="1"/>
    <col min="8" max="8" width="11.140625" bestFit="1" customWidth="1"/>
    <col min="9" max="9" width="9" bestFit="1" customWidth="1"/>
    <col min="10" max="10" width="11.140625" bestFit="1" customWidth="1"/>
    <col min="11" max="11" width="14.140625" bestFit="1" customWidth="1"/>
    <col min="12" max="12" width="12" bestFit="1" customWidth="1"/>
    <col min="13" max="13" width="33.28515625" customWidth="1"/>
  </cols>
  <sheetData>
    <row r="1" spans="1:15" ht="27.75" customHeight="1" x14ac:dyDescent="0.25">
      <c r="A1" s="346" t="s">
        <v>0</v>
      </c>
      <c r="B1" s="346"/>
      <c r="C1" s="346"/>
      <c r="D1" s="346"/>
      <c r="E1" s="346"/>
      <c r="F1" s="346"/>
      <c r="G1" s="346"/>
      <c r="H1" s="346"/>
    </row>
    <row r="2" spans="1:15" ht="24.75" customHeight="1" x14ac:dyDescent="0.25">
      <c r="A2" s="346" t="s">
        <v>1</v>
      </c>
      <c r="B2" s="346"/>
      <c r="C2" s="346"/>
      <c r="D2" s="346"/>
      <c r="E2" s="346"/>
      <c r="F2" s="4"/>
      <c r="G2" s="4"/>
      <c r="H2" s="4"/>
    </row>
    <row r="3" spans="1:15" ht="21.75" customHeight="1" x14ac:dyDescent="0.25">
      <c r="A3" s="347" t="s">
        <v>88</v>
      </c>
      <c r="B3" s="347"/>
      <c r="C3" s="347"/>
      <c r="D3" s="347"/>
      <c r="E3" s="347"/>
      <c r="F3" s="3"/>
      <c r="G3" s="3"/>
      <c r="H3" s="3"/>
    </row>
    <row r="4" spans="1:15" x14ac:dyDescent="0.25">
      <c r="A4" s="346" t="s">
        <v>98</v>
      </c>
      <c r="B4" s="346"/>
      <c r="C4" s="346"/>
      <c r="D4" s="346"/>
      <c r="E4" s="346"/>
      <c r="F4" s="346"/>
      <c r="G4" s="3"/>
      <c r="H4" s="3"/>
    </row>
    <row r="5" spans="1:15" ht="15.75" thickBot="1" x14ac:dyDescent="0.3">
      <c r="A5" s="5"/>
      <c r="B5" s="3"/>
      <c r="C5" s="3"/>
      <c r="D5" s="3"/>
      <c r="E5" s="3"/>
      <c r="F5" s="3"/>
      <c r="G5" s="3"/>
      <c r="H5" s="3"/>
    </row>
    <row r="6" spans="1:15" ht="38.25" customHeight="1" x14ac:dyDescent="0.25">
      <c r="A6" s="348"/>
      <c r="B6" s="351" t="s">
        <v>3</v>
      </c>
      <c r="C6" s="353" t="s">
        <v>4</v>
      </c>
      <c r="D6" s="355" t="s">
        <v>5</v>
      </c>
      <c r="E6" s="357" t="s">
        <v>6</v>
      </c>
      <c r="F6" s="351"/>
      <c r="G6" s="353" t="s">
        <v>7</v>
      </c>
      <c r="H6" s="358"/>
      <c r="I6" s="344" t="s">
        <v>95</v>
      </c>
      <c r="J6" s="345"/>
      <c r="K6" s="233" t="s">
        <v>96</v>
      </c>
      <c r="L6" s="233" t="s">
        <v>49</v>
      </c>
      <c r="M6" s="236" t="s">
        <v>8</v>
      </c>
    </row>
    <row r="7" spans="1:15" ht="25.5" customHeight="1" x14ac:dyDescent="0.25">
      <c r="A7" s="349"/>
      <c r="B7" s="352"/>
      <c r="C7" s="354"/>
      <c r="D7" s="356"/>
      <c r="E7" s="276" t="s">
        <v>9</v>
      </c>
      <c r="F7" s="201" t="s">
        <v>10</v>
      </c>
      <c r="G7" s="201" t="s">
        <v>9</v>
      </c>
      <c r="H7" s="237" t="s">
        <v>10</v>
      </c>
      <c r="I7" s="268" t="s">
        <v>9</v>
      </c>
      <c r="J7" s="201" t="s">
        <v>10</v>
      </c>
      <c r="K7" s="202" t="s">
        <v>9</v>
      </c>
      <c r="L7" s="202" t="s">
        <v>9</v>
      </c>
      <c r="M7" s="237"/>
    </row>
    <row r="8" spans="1:15" ht="16.5" thickBot="1" x14ac:dyDescent="0.3">
      <c r="A8" s="350"/>
      <c r="B8" s="238"/>
      <c r="C8" s="239"/>
      <c r="D8" s="258"/>
      <c r="E8" s="277"/>
      <c r="F8" s="241">
        <v>275</v>
      </c>
      <c r="G8" s="242"/>
      <c r="H8" s="278">
        <v>275</v>
      </c>
      <c r="I8" s="269"/>
      <c r="J8" s="242">
        <v>277.45</v>
      </c>
      <c r="K8" s="243"/>
      <c r="L8" s="243"/>
      <c r="M8" s="244"/>
    </row>
    <row r="9" spans="1:15" ht="15.75" x14ac:dyDescent="0.25">
      <c r="A9" s="329">
        <v>1</v>
      </c>
      <c r="B9" s="227" t="s">
        <v>12</v>
      </c>
      <c r="C9" s="228"/>
      <c r="D9" s="259"/>
      <c r="E9" s="279">
        <v>236207</v>
      </c>
      <c r="F9" s="230">
        <v>859</v>
      </c>
      <c r="G9" s="229">
        <v>1238828</v>
      </c>
      <c r="H9" s="280">
        <v>4505</v>
      </c>
      <c r="I9" s="270"/>
      <c r="J9" s="229"/>
      <c r="K9" s="231"/>
      <c r="L9" s="231"/>
      <c r="M9" s="330"/>
    </row>
    <row r="10" spans="1:15" ht="31.5" x14ac:dyDescent="0.25">
      <c r="A10" s="331">
        <v>1.1000000000000001</v>
      </c>
      <c r="B10" s="204" t="s">
        <v>70</v>
      </c>
      <c r="C10" s="205"/>
      <c r="D10" s="260"/>
      <c r="E10" s="281">
        <v>236207</v>
      </c>
      <c r="F10" s="207">
        <v>859</v>
      </c>
      <c r="G10" s="206">
        <v>1238828</v>
      </c>
      <c r="H10" s="282">
        <v>4505</v>
      </c>
      <c r="I10" s="271">
        <f>I11+I12+I14+I15+I16+I13</f>
        <v>14700</v>
      </c>
      <c r="J10" s="206">
        <f>J11+J12+J13+J14+J15+J16</f>
        <v>52.982519372859976</v>
      </c>
      <c r="K10" s="208">
        <f>K11+K12+K13+K14+K15+K16</f>
        <v>14700</v>
      </c>
      <c r="L10" s="208">
        <f>L11+L12+L13+L14+L15+L16</f>
        <v>0</v>
      </c>
      <c r="M10" s="332"/>
    </row>
    <row r="11" spans="1:15" ht="31.5" x14ac:dyDescent="0.25">
      <c r="A11" s="333" t="s">
        <v>14</v>
      </c>
      <c r="B11" s="178" t="s">
        <v>15</v>
      </c>
      <c r="C11" s="211">
        <v>1</v>
      </c>
      <c r="D11" s="261">
        <v>24</v>
      </c>
      <c r="E11" s="283">
        <v>2700</v>
      </c>
      <c r="F11" s="185">
        <v>10</v>
      </c>
      <c r="G11" s="187">
        <v>64800</v>
      </c>
      <c r="H11" s="284">
        <v>236</v>
      </c>
      <c r="I11" s="272">
        <f>E11</f>
        <v>2700</v>
      </c>
      <c r="J11" s="188">
        <f>I11/J8</f>
        <v>9.731483150117139</v>
      </c>
      <c r="K11" s="322">
        <f>I11</f>
        <v>2700</v>
      </c>
      <c r="L11" s="322">
        <f>I11-K11</f>
        <v>0</v>
      </c>
      <c r="M11" s="334" t="s">
        <v>104</v>
      </c>
    </row>
    <row r="12" spans="1:15" ht="41.25" customHeight="1" x14ac:dyDescent="0.25">
      <c r="A12" s="333" t="s">
        <v>17</v>
      </c>
      <c r="B12" s="178" t="s">
        <v>18</v>
      </c>
      <c r="C12" s="183">
        <v>1</v>
      </c>
      <c r="D12" s="262">
        <v>4</v>
      </c>
      <c r="E12" s="285">
        <v>121507</v>
      </c>
      <c r="F12" s="185">
        <v>442</v>
      </c>
      <c r="G12" s="186">
        <v>486028</v>
      </c>
      <c r="H12" s="286">
        <v>1767</v>
      </c>
      <c r="I12" s="273"/>
      <c r="J12" s="187"/>
      <c r="K12" s="322"/>
      <c r="L12" s="322">
        <f t="shared" ref="L12:L16" si="0">I12-K12</f>
        <v>0</v>
      </c>
      <c r="M12" s="335" t="s">
        <v>97</v>
      </c>
      <c r="O12" s="326"/>
    </row>
    <row r="13" spans="1:15" ht="45" x14ac:dyDescent="0.25">
      <c r="A13" s="333" t="s">
        <v>20</v>
      </c>
      <c r="B13" s="178" t="s">
        <v>21</v>
      </c>
      <c r="C13" s="183">
        <v>1</v>
      </c>
      <c r="D13" s="262">
        <v>4</v>
      </c>
      <c r="E13" s="285">
        <v>100000</v>
      </c>
      <c r="F13" s="185">
        <v>364</v>
      </c>
      <c r="G13" s="186">
        <v>400000</v>
      </c>
      <c r="H13" s="286">
        <v>1455</v>
      </c>
      <c r="I13" s="273"/>
      <c r="J13" s="187">
        <f>I13/J8</f>
        <v>0</v>
      </c>
      <c r="K13" s="322">
        <f>I13</f>
        <v>0</v>
      </c>
      <c r="L13" s="322">
        <f>I13-K13</f>
        <v>0</v>
      </c>
      <c r="M13" s="335" t="s">
        <v>107</v>
      </c>
      <c r="O13" s="327"/>
    </row>
    <row r="14" spans="1:15" ht="15.75" x14ac:dyDescent="0.25">
      <c r="A14" s="333" t="s">
        <v>23</v>
      </c>
      <c r="B14" s="178" t="s">
        <v>24</v>
      </c>
      <c r="C14" s="183">
        <v>1</v>
      </c>
      <c r="D14" s="262">
        <v>24</v>
      </c>
      <c r="E14" s="285">
        <v>5000</v>
      </c>
      <c r="F14" s="185">
        <v>18</v>
      </c>
      <c r="G14" s="186">
        <v>120000</v>
      </c>
      <c r="H14" s="284">
        <v>436</v>
      </c>
      <c r="I14" s="273">
        <f>E14</f>
        <v>5000</v>
      </c>
      <c r="J14" s="188">
        <f>I14/J8</f>
        <v>18.021265092809514</v>
      </c>
      <c r="K14" s="322">
        <f>I14</f>
        <v>5000</v>
      </c>
      <c r="L14" s="322">
        <f t="shared" si="0"/>
        <v>0</v>
      </c>
      <c r="M14" s="334" t="s">
        <v>105</v>
      </c>
      <c r="O14" s="326"/>
    </row>
    <row r="15" spans="1:15" ht="15.75" x14ac:dyDescent="0.25">
      <c r="A15" s="333" t="s">
        <v>26</v>
      </c>
      <c r="B15" s="179" t="s">
        <v>27</v>
      </c>
      <c r="C15" s="183">
        <v>1</v>
      </c>
      <c r="D15" s="262">
        <v>24</v>
      </c>
      <c r="E15" s="285">
        <v>2600</v>
      </c>
      <c r="F15" s="185">
        <v>9</v>
      </c>
      <c r="G15" s="186">
        <v>62400</v>
      </c>
      <c r="H15" s="284">
        <v>227</v>
      </c>
      <c r="I15" s="273">
        <f>E15</f>
        <v>2600</v>
      </c>
      <c r="J15" s="188">
        <f>I15/J8</f>
        <v>9.3710578482609481</v>
      </c>
      <c r="K15" s="322">
        <v>2600</v>
      </c>
      <c r="L15" s="322">
        <f t="shared" si="0"/>
        <v>0</v>
      </c>
      <c r="M15" s="334" t="s">
        <v>106</v>
      </c>
    </row>
    <row r="16" spans="1:15" ht="31.5" x14ac:dyDescent="0.25">
      <c r="A16" s="333" t="s">
        <v>29</v>
      </c>
      <c r="B16" s="178" t="s">
        <v>30</v>
      </c>
      <c r="C16" s="183">
        <v>1</v>
      </c>
      <c r="D16" s="262">
        <v>24</v>
      </c>
      <c r="E16" s="285">
        <v>4400</v>
      </c>
      <c r="F16" s="185">
        <v>16</v>
      </c>
      <c r="G16" s="186">
        <v>105600</v>
      </c>
      <c r="H16" s="284">
        <v>384</v>
      </c>
      <c r="I16" s="273">
        <f>E16</f>
        <v>4400</v>
      </c>
      <c r="J16" s="188">
        <f>I16/J8</f>
        <v>15.858713281672374</v>
      </c>
      <c r="K16" s="322">
        <f>I16</f>
        <v>4400</v>
      </c>
      <c r="L16" s="322">
        <f t="shared" si="0"/>
        <v>0</v>
      </c>
      <c r="M16" s="336" t="s">
        <v>99</v>
      </c>
    </row>
    <row r="17" spans="1:13" ht="31.5" x14ac:dyDescent="0.25">
      <c r="A17" s="337">
        <v>2</v>
      </c>
      <c r="B17" s="216" t="s">
        <v>32</v>
      </c>
      <c r="C17" s="217"/>
      <c r="D17" s="263"/>
      <c r="E17" s="287">
        <v>80000</v>
      </c>
      <c r="F17" s="219">
        <v>291</v>
      </c>
      <c r="G17" s="218">
        <v>1920000</v>
      </c>
      <c r="H17" s="288">
        <v>6982</v>
      </c>
      <c r="I17" s="274">
        <f>I18</f>
        <v>0</v>
      </c>
      <c r="J17" s="218">
        <f>J18</f>
        <v>0</v>
      </c>
      <c r="K17" s="218">
        <f t="shared" ref="K17:L17" si="1">K18</f>
        <v>0</v>
      </c>
      <c r="L17" s="218">
        <f t="shared" si="1"/>
        <v>0</v>
      </c>
      <c r="M17" s="338"/>
    </row>
    <row r="18" spans="1:13" ht="15.75" x14ac:dyDescent="0.25">
      <c r="A18" s="339">
        <v>2.1</v>
      </c>
      <c r="B18" s="221" t="s">
        <v>33</v>
      </c>
      <c r="C18" s="195">
        <v>1</v>
      </c>
      <c r="D18" s="264">
        <v>24</v>
      </c>
      <c r="E18" s="289">
        <v>25000</v>
      </c>
      <c r="F18" s="222">
        <v>90.91</v>
      </c>
      <c r="G18" s="186">
        <v>600000</v>
      </c>
      <c r="H18" s="290">
        <v>2182</v>
      </c>
      <c r="I18" s="273">
        <v>0</v>
      </c>
      <c r="J18" s="184">
        <v>0</v>
      </c>
      <c r="K18" s="323">
        <v>0</v>
      </c>
      <c r="L18" s="323">
        <v>0</v>
      </c>
      <c r="M18" s="336"/>
    </row>
    <row r="19" spans="1:13" ht="15.75" x14ac:dyDescent="0.25">
      <c r="A19" s="340">
        <v>3</v>
      </c>
      <c r="B19" s="216" t="s">
        <v>35</v>
      </c>
      <c r="C19" s="217"/>
      <c r="D19" s="263"/>
      <c r="E19" s="287">
        <v>55000</v>
      </c>
      <c r="F19" s="219">
        <v>200</v>
      </c>
      <c r="G19" s="218">
        <v>1320000</v>
      </c>
      <c r="H19" s="288">
        <v>4800</v>
      </c>
      <c r="I19" s="274">
        <f>I20+I21</f>
        <v>7818</v>
      </c>
      <c r="J19" s="218">
        <f>J20+J21</f>
        <v>28.178050099116959</v>
      </c>
      <c r="K19" s="218">
        <f t="shared" ref="K19:L19" si="2">K20+K21</f>
        <v>7818</v>
      </c>
      <c r="L19" s="218">
        <f t="shared" si="2"/>
        <v>0</v>
      </c>
      <c r="M19" s="341"/>
    </row>
    <row r="20" spans="1:13" ht="15.75" x14ac:dyDescent="0.25">
      <c r="A20" s="342">
        <v>3.1</v>
      </c>
      <c r="B20" s="199" t="s">
        <v>36</v>
      </c>
      <c r="C20" s="185">
        <v>1</v>
      </c>
      <c r="D20" s="265">
        <v>24</v>
      </c>
      <c r="E20" s="283">
        <v>40000</v>
      </c>
      <c r="F20" s="185">
        <v>145.44999999999999</v>
      </c>
      <c r="G20" s="187">
        <v>960000</v>
      </c>
      <c r="H20" s="291">
        <v>3490.91</v>
      </c>
      <c r="I20" s="272"/>
      <c r="J20" s="187">
        <f>I20/J8</f>
        <v>0</v>
      </c>
      <c r="K20" s="324">
        <v>0</v>
      </c>
      <c r="L20" s="322">
        <f>I20-K20</f>
        <v>0</v>
      </c>
      <c r="M20" s="336"/>
    </row>
    <row r="21" spans="1:13" ht="30.75" thickBot="1" x14ac:dyDescent="0.3">
      <c r="A21" s="343">
        <v>3.3</v>
      </c>
      <c r="B21" s="246" t="s">
        <v>47</v>
      </c>
      <c r="C21" s="196">
        <v>1</v>
      </c>
      <c r="D21" s="266">
        <v>24</v>
      </c>
      <c r="E21" s="292">
        <v>15000</v>
      </c>
      <c r="F21" s="189">
        <v>54.55</v>
      </c>
      <c r="G21" s="197">
        <v>360000</v>
      </c>
      <c r="H21" s="293">
        <v>1309</v>
      </c>
      <c r="I21" s="275">
        <v>7818</v>
      </c>
      <c r="J21" s="190">
        <f>I21/J8</f>
        <v>28.178050099116959</v>
      </c>
      <c r="K21" s="325">
        <v>7818</v>
      </c>
      <c r="L21" s="325">
        <f>I21-K21</f>
        <v>0</v>
      </c>
      <c r="M21" s="336" t="s">
        <v>103</v>
      </c>
    </row>
    <row r="22" spans="1:13" ht="16.5" thickBot="1" x14ac:dyDescent="0.3">
      <c r="A22" s="85"/>
      <c r="B22" s="180" t="s">
        <v>40</v>
      </c>
      <c r="C22" s="191"/>
      <c r="D22" s="267"/>
      <c r="E22" s="182">
        <v>316207</v>
      </c>
      <c r="F22" s="192">
        <v>1150</v>
      </c>
      <c r="G22" s="193">
        <v>3158828</v>
      </c>
      <c r="H22" s="182">
        <v>11487</v>
      </c>
      <c r="I22" s="193">
        <f>I10+I19</f>
        <v>22518</v>
      </c>
      <c r="J22" s="181">
        <f>J10+J19</f>
        <v>81.160569471976942</v>
      </c>
      <c r="K22" s="251">
        <f t="shared" ref="K22:L22" si="3">K10+K19</f>
        <v>22518</v>
      </c>
      <c r="L22" s="328">
        <f t="shared" si="3"/>
        <v>0</v>
      </c>
      <c r="M22" s="254"/>
    </row>
    <row r="24" spans="1:13" x14ac:dyDescent="0.25">
      <c r="K24" s="23"/>
    </row>
    <row r="25" spans="1:13" x14ac:dyDescent="0.25">
      <c r="B25" t="s">
        <v>89</v>
      </c>
      <c r="J25" s="23"/>
    </row>
    <row r="26" spans="1:13" x14ac:dyDescent="0.25">
      <c r="B26" t="s">
        <v>90</v>
      </c>
    </row>
    <row r="27" spans="1:13" x14ac:dyDescent="0.25">
      <c r="B27" t="s">
        <v>91</v>
      </c>
    </row>
    <row r="30" spans="1:13" x14ac:dyDescent="0.25">
      <c r="B30" s="255" t="s">
        <v>92</v>
      </c>
    </row>
  </sheetData>
  <mergeCells count="11">
    <mergeCell ref="I6:J6"/>
    <mergeCell ref="A1:H1"/>
    <mergeCell ref="A2:E2"/>
    <mergeCell ref="A3:E3"/>
    <mergeCell ref="A4:F4"/>
    <mergeCell ref="A6:A8"/>
    <mergeCell ref="B6:B7"/>
    <mergeCell ref="C6:C7"/>
    <mergeCell ref="D6:D7"/>
    <mergeCell ref="E6:F6"/>
    <mergeCell ref="G6:H6"/>
  </mergeCells>
  <phoneticPr fontId="14" type="noConversion"/>
  <pageMargins left="0.7" right="0.7" top="0.75" bottom="0.75" header="0.3" footer="0.3"/>
  <pageSetup scale="55"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5496C-923E-4E07-B4C9-A810CC62C6CA}">
  <dimension ref="A1:P30"/>
  <sheetViews>
    <sheetView showGridLines="0" view="pageBreakPreview" topLeftCell="A5" zoomScale="78" zoomScaleNormal="107" zoomScaleSheetLayoutView="78" workbookViewId="0">
      <selection activeCell="M12" sqref="M12"/>
    </sheetView>
  </sheetViews>
  <sheetFormatPr defaultRowHeight="15" x14ac:dyDescent="0.25"/>
  <cols>
    <col min="2" max="2" width="30.42578125" bestFit="1" customWidth="1"/>
    <col min="3" max="3" width="7" bestFit="1" customWidth="1"/>
    <col min="4" max="4" width="11.5703125" bestFit="1" customWidth="1"/>
    <col min="5" max="5" width="9" bestFit="1" customWidth="1"/>
    <col min="6" max="6" width="10" bestFit="1" customWidth="1"/>
    <col min="7" max="7" width="10.7109375" bestFit="1" customWidth="1"/>
    <col min="8" max="8" width="11.140625" bestFit="1" customWidth="1"/>
    <col min="9" max="9" width="9" bestFit="1" customWidth="1"/>
    <col min="10" max="10" width="11.140625" bestFit="1" customWidth="1"/>
    <col min="11" max="11" width="14.140625" bestFit="1" customWidth="1"/>
    <col min="12" max="12" width="12" bestFit="1" customWidth="1"/>
    <col min="13" max="14" width="13.140625" bestFit="1" customWidth="1"/>
    <col min="15" max="15" width="12" bestFit="1" customWidth="1"/>
    <col min="16" max="16" width="33.28515625" customWidth="1"/>
  </cols>
  <sheetData>
    <row r="1" spans="1:16" ht="27.75" customHeight="1" x14ac:dyDescent="0.25">
      <c r="A1" s="346" t="s">
        <v>0</v>
      </c>
      <c r="B1" s="346"/>
      <c r="C1" s="346"/>
      <c r="D1" s="346"/>
      <c r="E1" s="346"/>
      <c r="F1" s="346"/>
      <c r="G1" s="346"/>
      <c r="H1" s="346"/>
    </row>
    <row r="2" spans="1:16" ht="24.75" customHeight="1" x14ac:dyDescent="0.25">
      <c r="A2" s="346" t="s">
        <v>1</v>
      </c>
      <c r="B2" s="346"/>
      <c r="C2" s="346"/>
      <c r="D2" s="346"/>
      <c r="E2" s="346"/>
      <c r="F2" s="4"/>
      <c r="G2" s="4"/>
      <c r="H2" s="4"/>
    </row>
    <row r="3" spans="1:16" ht="21.75" customHeight="1" x14ac:dyDescent="0.25">
      <c r="A3" s="347" t="s">
        <v>88</v>
      </c>
      <c r="B3" s="347"/>
      <c r="C3" s="347"/>
      <c r="D3" s="347"/>
      <c r="E3" s="347"/>
      <c r="F3" s="3"/>
      <c r="G3" s="3"/>
      <c r="H3" s="3"/>
    </row>
    <row r="4" spans="1:16" x14ac:dyDescent="0.25">
      <c r="A4" s="346" t="s">
        <v>80</v>
      </c>
      <c r="B4" s="346"/>
      <c r="C4" s="346"/>
      <c r="D4" s="346"/>
      <c r="E4" s="346"/>
      <c r="F4" s="346"/>
      <c r="G4" s="3"/>
      <c r="H4" s="3"/>
    </row>
    <row r="5" spans="1:16" ht="15.75" thickBot="1" x14ac:dyDescent="0.3">
      <c r="A5" s="5"/>
      <c r="B5" s="3"/>
      <c r="C5" s="3"/>
      <c r="D5" s="3"/>
      <c r="E5" s="3"/>
      <c r="F5" s="3"/>
      <c r="G5" s="3"/>
      <c r="H5" s="3"/>
    </row>
    <row r="6" spans="1:16" ht="38.25" customHeight="1" x14ac:dyDescent="0.25">
      <c r="A6" s="348"/>
      <c r="B6" s="351" t="s">
        <v>3</v>
      </c>
      <c r="C6" s="353" t="s">
        <v>4</v>
      </c>
      <c r="D6" s="353" t="s">
        <v>5</v>
      </c>
      <c r="E6" s="351" t="s">
        <v>6</v>
      </c>
      <c r="F6" s="351"/>
      <c r="G6" s="353" t="s">
        <v>7</v>
      </c>
      <c r="H6" s="353"/>
      <c r="I6" s="363" t="s">
        <v>84</v>
      </c>
      <c r="J6" s="345"/>
      <c r="K6" s="233" t="s">
        <v>87</v>
      </c>
      <c r="L6" s="233" t="s">
        <v>49</v>
      </c>
      <c r="M6" s="234" t="s">
        <v>86</v>
      </c>
      <c r="N6" s="235" t="s">
        <v>85</v>
      </c>
      <c r="O6" s="233" t="s">
        <v>79</v>
      </c>
      <c r="P6" s="236" t="s">
        <v>8</v>
      </c>
    </row>
    <row r="7" spans="1:16" ht="25.5" customHeight="1" x14ac:dyDescent="0.25">
      <c r="A7" s="349"/>
      <c r="B7" s="352"/>
      <c r="C7" s="354"/>
      <c r="D7" s="354"/>
      <c r="E7" s="201" t="s">
        <v>9</v>
      </c>
      <c r="F7" s="201" t="s">
        <v>10</v>
      </c>
      <c r="G7" s="201" t="s">
        <v>9</v>
      </c>
      <c r="H7" s="201" t="s">
        <v>10</v>
      </c>
      <c r="I7" s="201" t="s">
        <v>9</v>
      </c>
      <c r="J7" s="201" t="s">
        <v>10</v>
      </c>
      <c r="K7" s="202" t="s">
        <v>9</v>
      </c>
      <c r="L7" s="202" t="s">
        <v>9</v>
      </c>
      <c r="M7" s="201" t="s">
        <v>9</v>
      </c>
      <c r="N7" s="201" t="s">
        <v>9</v>
      </c>
      <c r="O7" s="201"/>
      <c r="P7" s="237"/>
    </row>
    <row r="8" spans="1:16" ht="16.5" thickBot="1" x14ac:dyDescent="0.3">
      <c r="A8" s="350"/>
      <c r="B8" s="238"/>
      <c r="C8" s="239"/>
      <c r="D8" s="239"/>
      <c r="E8" s="240"/>
      <c r="F8" s="241">
        <v>275</v>
      </c>
      <c r="G8" s="242"/>
      <c r="H8" s="242">
        <v>275</v>
      </c>
      <c r="I8" s="242"/>
      <c r="J8" s="242">
        <v>279.35000000000002</v>
      </c>
      <c r="K8" s="243"/>
      <c r="L8" s="243"/>
      <c r="M8" s="242"/>
      <c r="N8" s="242"/>
      <c r="O8" s="242"/>
      <c r="P8" s="244"/>
    </row>
    <row r="9" spans="1:16" ht="15.75" x14ac:dyDescent="0.25">
      <c r="A9" s="226">
        <v>1</v>
      </c>
      <c r="B9" s="227" t="s">
        <v>12</v>
      </c>
      <c r="C9" s="228"/>
      <c r="D9" s="228"/>
      <c r="E9" s="229">
        <v>236207</v>
      </c>
      <c r="F9" s="230">
        <v>859</v>
      </c>
      <c r="G9" s="229">
        <v>1238828</v>
      </c>
      <c r="H9" s="229">
        <v>4505</v>
      </c>
      <c r="I9" s="229"/>
      <c r="J9" s="229"/>
      <c r="K9" s="231"/>
      <c r="L9" s="231"/>
      <c r="M9" s="229"/>
      <c r="N9" s="229"/>
      <c r="O9" s="229"/>
      <c r="P9" s="232"/>
    </row>
    <row r="10" spans="1:16" ht="31.5" x14ac:dyDescent="0.25">
      <c r="A10" s="203">
        <v>1.1000000000000001</v>
      </c>
      <c r="B10" s="204" t="s">
        <v>70</v>
      </c>
      <c r="C10" s="205"/>
      <c r="D10" s="205"/>
      <c r="E10" s="206">
        <v>236207</v>
      </c>
      <c r="F10" s="207">
        <v>859</v>
      </c>
      <c r="G10" s="206">
        <v>1238828</v>
      </c>
      <c r="H10" s="206">
        <v>4505</v>
      </c>
      <c r="I10" s="206">
        <f>I11+I12+I14+I15+I16+I13</f>
        <v>170753</v>
      </c>
      <c r="J10" s="206">
        <f>J11+J12+J13+J14+J15+J16</f>
        <v>611.2511186683372</v>
      </c>
      <c r="K10" s="208">
        <f>K11+K12+K13+K14+K15+K16</f>
        <v>136207</v>
      </c>
      <c r="L10" s="208">
        <f>L11+L12+L13+L14+L15+L16</f>
        <v>34546</v>
      </c>
      <c r="M10" s="206">
        <f>M11+M12+M14+M15+M16+M13</f>
        <v>185713</v>
      </c>
      <c r="N10" s="206">
        <f>N11+N12+N13+N14+N15+N16</f>
        <v>136207</v>
      </c>
      <c r="O10" s="209">
        <f>O11+O12+O13+O14+O15+O16</f>
        <v>49506</v>
      </c>
      <c r="P10" s="210"/>
    </row>
    <row r="11" spans="1:16" ht="31.5" x14ac:dyDescent="0.25">
      <c r="A11" s="176" t="s">
        <v>14</v>
      </c>
      <c r="B11" s="178" t="s">
        <v>15</v>
      </c>
      <c r="C11" s="211">
        <v>1</v>
      </c>
      <c r="D11" s="211">
        <v>24</v>
      </c>
      <c r="E11" s="187">
        <v>2700</v>
      </c>
      <c r="F11" s="185">
        <v>10</v>
      </c>
      <c r="G11" s="187">
        <v>64800</v>
      </c>
      <c r="H11" s="185">
        <v>236</v>
      </c>
      <c r="I11" s="187">
        <f>E11</f>
        <v>2700</v>
      </c>
      <c r="J11" s="188">
        <f>I11/J8</f>
        <v>9.6652944335063538</v>
      </c>
      <c r="K11" s="200">
        <f>I11</f>
        <v>2700</v>
      </c>
      <c r="L11" s="200">
        <f>I11-K11</f>
        <v>0</v>
      </c>
      <c r="M11" s="187">
        <f>I11</f>
        <v>2700</v>
      </c>
      <c r="N11" s="188">
        <v>2700</v>
      </c>
      <c r="O11" s="188">
        <f>M11-N11</f>
        <v>0</v>
      </c>
      <c r="P11" s="212"/>
    </row>
    <row r="12" spans="1:16" ht="31.5" x14ac:dyDescent="0.25">
      <c r="A12" s="176" t="s">
        <v>17</v>
      </c>
      <c r="B12" s="178" t="s">
        <v>18</v>
      </c>
      <c r="C12" s="183">
        <v>1</v>
      </c>
      <c r="D12" s="183">
        <v>4</v>
      </c>
      <c r="E12" s="184">
        <v>121507</v>
      </c>
      <c r="F12" s="185">
        <v>442</v>
      </c>
      <c r="G12" s="186">
        <v>486028</v>
      </c>
      <c r="H12" s="187">
        <v>1767</v>
      </c>
      <c r="I12" s="186">
        <f>E12</f>
        <v>121507</v>
      </c>
      <c r="J12" s="187">
        <f>I12/J8</f>
        <v>434.96330767853942</v>
      </c>
      <c r="K12" s="200">
        <f>I12</f>
        <v>121507</v>
      </c>
      <c r="L12" s="200">
        <f t="shared" ref="L12:L16" si="0">I12-K12</f>
        <v>0</v>
      </c>
      <c r="M12" s="186">
        <f>I12</f>
        <v>121507</v>
      </c>
      <c r="N12" s="187">
        <f>M12</f>
        <v>121507</v>
      </c>
      <c r="O12" s="188">
        <f t="shared" ref="O12:O16" si="1">M12-N12</f>
        <v>0</v>
      </c>
      <c r="P12" s="212"/>
    </row>
    <row r="13" spans="1:16" ht="60" x14ac:dyDescent="0.25">
      <c r="A13" s="176" t="s">
        <v>20</v>
      </c>
      <c r="B13" s="178" t="s">
        <v>21</v>
      </c>
      <c r="C13" s="183">
        <v>1</v>
      </c>
      <c r="D13" s="183">
        <v>4</v>
      </c>
      <c r="E13" s="184">
        <v>100000</v>
      </c>
      <c r="F13" s="185">
        <v>364</v>
      </c>
      <c r="G13" s="186">
        <v>400000</v>
      </c>
      <c r="H13" s="187">
        <v>1455</v>
      </c>
      <c r="I13" s="186">
        <v>34546</v>
      </c>
      <c r="J13" s="187">
        <f>I13/J8</f>
        <v>123.66565240737425</v>
      </c>
      <c r="K13" s="200">
        <v>0</v>
      </c>
      <c r="L13" s="200">
        <f t="shared" si="0"/>
        <v>34546</v>
      </c>
      <c r="M13" s="186">
        <v>49506</v>
      </c>
      <c r="N13" s="187">
        <v>0</v>
      </c>
      <c r="O13" s="188">
        <f t="shared" si="1"/>
        <v>49506</v>
      </c>
      <c r="P13" s="213" t="s">
        <v>83</v>
      </c>
    </row>
    <row r="14" spans="1:16" ht="15.75" x14ac:dyDescent="0.25">
      <c r="A14" s="176" t="s">
        <v>23</v>
      </c>
      <c r="B14" s="178" t="s">
        <v>24</v>
      </c>
      <c r="C14" s="183">
        <v>1</v>
      </c>
      <c r="D14" s="183">
        <v>24</v>
      </c>
      <c r="E14" s="184">
        <v>5000</v>
      </c>
      <c r="F14" s="185">
        <v>18</v>
      </c>
      <c r="G14" s="186">
        <v>120000</v>
      </c>
      <c r="H14" s="185">
        <v>436</v>
      </c>
      <c r="I14" s="186">
        <f>E14</f>
        <v>5000</v>
      </c>
      <c r="J14" s="188">
        <f>I14/J8</f>
        <v>17.898693395382136</v>
      </c>
      <c r="K14" s="200">
        <f>I14</f>
        <v>5000</v>
      </c>
      <c r="L14" s="200">
        <f t="shared" si="0"/>
        <v>0</v>
      </c>
      <c r="M14" s="186">
        <f>I14</f>
        <v>5000</v>
      </c>
      <c r="N14" s="188">
        <v>5000</v>
      </c>
      <c r="O14" s="188">
        <v>0</v>
      </c>
      <c r="P14" s="214"/>
    </row>
    <row r="15" spans="1:16" ht="15.75" x14ac:dyDescent="0.25">
      <c r="A15" s="176" t="s">
        <v>26</v>
      </c>
      <c r="B15" s="179" t="s">
        <v>27</v>
      </c>
      <c r="C15" s="183">
        <v>1</v>
      </c>
      <c r="D15" s="183">
        <v>24</v>
      </c>
      <c r="E15" s="184">
        <v>2600</v>
      </c>
      <c r="F15" s="185">
        <v>9</v>
      </c>
      <c r="G15" s="186">
        <v>62400</v>
      </c>
      <c r="H15" s="185">
        <v>227</v>
      </c>
      <c r="I15" s="186">
        <f>E15</f>
        <v>2600</v>
      </c>
      <c r="J15" s="188">
        <f>I15/J8</f>
        <v>9.3073205655987099</v>
      </c>
      <c r="K15" s="200">
        <v>2600</v>
      </c>
      <c r="L15" s="200">
        <f t="shared" si="0"/>
        <v>0</v>
      </c>
      <c r="M15" s="186">
        <f>I15</f>
        <v>2600</v>
      </c>
      <c r="N15" s="188">
        <v>2600</v>
      </c>
      <c r="O15" s="188">
        <f t="shared" si="1"/>
        <v>0</v>
      </c>
      <c r="P15" s="177"/>
    </row>
    <row r="16" spans="1:16" ht="15.75" x14ac:dyDescent="0.25">
      <c r="A16" s="176" t="s">
        <v>29</v>
      </c>
      <c r="B16" s="178" t="s">
        <v>30</v>
      </c>
      <c r="C16" s="183">
        <v>1</v>
      </c>
      <c r="D16" s="183">
        <v>24</v>
      </c>
      <c r="E16" s="184">
        <v>4400</v>
      </c>
      <c r="F16" s="185">
        <v>16</v>
      </c>
      <c r="G16" s="186">
        <v>105600</v>
      </c>
      <c r="H16" s="185">
        <v>384</v>
      </c>
      <c r="I16" s="186">
        <f>E16</f>
        <v>4400</v>
      </c>
      <c r="J16" s="188">
        <f>I16/J8</f>
        <v>15.75085018793628</v>
      </c>
      <c r="K16" s="200">
        <f>I16</f>
        <v>4400</v>
      </c>
      <c r="L16" s="200">
        <f t="shared" si="0"/>
        <v>0</v>
      </c>
      <c r="M16" s="186">
        <f>I16</f>
        <v>4400</v>
      </c>
      <c r="N16" s="188">
        <v>4400</v>
      </c>
      <c r="O16" s="188">
        <f t="shared" si="1"/>
        <v>0</v>
      </c>
      <c r="P16" s="214"/>
    </row>
    <row r="17" spans="1:16" ht="31.5" x14ac:dyDescent="0.25">
      <c r="A17" s="215">
        <v>2</v>
      </c>
      <c r="B17" s="216" t="s">
        <v>32</v>
      </c>
      <c r="C17" s="217"/>
      <c r="D17" s="217"/>
      <c r="E17" s="218">
        <v>80000</v>
      </c>
      <c r="F17" s="219">
        <v>291</v>
      </c>
      <c r="G17" s="218">
        <v>1920000</v>
      </c>
      <c r="H17" s="218">
        <v>6982</v>
      </c>
      <c r="I17" s="218">
        <f>I18</f>
        <v>0</v>
      </c>
      <c r="J17" s="218">
        <f>J18</f>
        <v>0</v>
      </c>
      <c r="K17" s="218">
        <f t="shared" ref="K17:L17" si="2">K18</f>
        <v>0</v>
      </c>
      <c r="L17" s="218">
        <f t="shared" si="2"/>
        <v>0</v>
      </c>
      <c r="M17" s="218">
        <f>M18</f>
        <v>25000</v>
      </c>
      <c r="N17" s="218">
        <f>M17-N18</f>
        <v>0</v>
      </c>
      <c r="O17" s="218">
        <f>O18</f>
        <v>0</v>
      </c>
      <c r="P17" s="253"/>
    </row>
    <row r="18" spans="1:16" ht="15.75" x14ac:dyDescent="0.25">
      <c r="A18" s="220">
        <v>2.1</v>
      </c>
      <c r="B18" s="221" t="s">
        <v>33</v>
      </c>
      <c r="C18" s="195">
        <v>1</v>
      </c>
      <c r="D18" s="195">
        <v>24</v>
      </c>
      <c r="E18" s="186">
        <v>25000</v>
      </c>
      <c r="F18" s="222">
        <v>90.91</v>
      </c>
      <c r="G18" s="186">
        <v>600000</v>
      </c>
      <c r="H18" s="184">
        <v>2182</v>
      </c>
      <c r="I18" s="186">
        <v>0</v>
      </c>
      <c r="J18" s="184">
        <v>0</v>
      </c>
      <c r="K18" s="223">
        <v>0</v>
      </c>
      <c r="L18" s="223">
        <v>0</v>
      </c>
      <c r="M18" s="186">
        <f>E18</f>
        <v>25000</v>
      </c>
      <c r="N18" s="184">
        <f>2218+1200+500+3082+18000</f>
        <v>25000</v>
      </c>
      <c r="O18" s="184">
        <f>M18-N18</f>
        <v>0</v>
      </c>
      <c r="P18" s="213" t="s">
        <v>94</v>
      </c>
    </row>
    <row r="19" spans="1:16" ht="15.75" x14ac:dyDescent="0.25">
      <c r="A19" s="224">
        <v>3</v>
      </c>
      <c r="B19" s="216" t="s">
        <v>35</v>
      </c>
      <c r="C19" s="217"/>
      <c r="D19" s="217"/>
      <c r="E19" s="218">
        <v>55000</v>
      </c>
      <c r="F19" s="219">
        <v>200</v>
      </c>
      <c r="G19" s="218">
        <v>1320000</v>
      </c>
      <c r="H19" s="218">
        <v>4800</v>
      </c>
      <c r="I19" s="218">
        <f>I20+I21</f>
        <v>28382</v>
      </c>
      <c r="J19" s="218">
        <f>J20+J21</f>
        <v>101.60014318954717</v>
      </c>
      <c r="K19" s="218">
        <f t="shared" ref="K19:L19" si="3">K20+K21</f>
        <v>10000</v>
      </c>
      <c r="L19" s="218">
        <f t="shared" si="3"/>
        <v>18382</v>
      </c>
      <c r="M19" s="218">
        <f>M20+M21</f>
        <v>50000</v>
      </c>
      <c r="N19" s="218">
        <f>N20</f>
        <v>40000</v>
      </c>
      <c r="O19" s="218">
        <f>O20</f>
        <v>0</v>
      </c>
      <c r="P19" s="252"/>
    </row>
    <row r="20" spans="1:16" ht="30" x14ac:dyDescent="0.25">
      <c r="A20" s="198">
        <v>3.1</v>
      </c>
      <c r="B20" s="199" t="s">
        <v>36</v>
      </c>
      <c r="C20" s="185">
        <v>1</v>
      </c>
      <c r="D20" s="185">
        <v>24</v>
      </c>
      <c r="E20" s="187">
        <v>40000</v>
      </c>
      <c r="F20" s="185">
        <v>145.44999999999999</v>
      </c>
      <c r="G20" s="187">
        <v>960000</v>
      </c>
      <c r="H20" s="194">
        <v>3490.91</v>
      </c>
      <c r="I20" s="187">
        <v>18382</v>
      </c>
      <c r="J20" s="187">
        <f>I20/J8</f>
        <v>65.80275639878289</v>
      </c>
      <c r="K20" s="225">
        <v>0</v>
      </c>
      <c r="L20" s="200">
        <f>I20-K20</f>
        <v>18382</v>
      </c>
      <c r="M20" s="187">
        <f>E20</f>
        <v>40000</v>
      </c>
      <c r="N20" s="187">
        <v>40000</v>
      </c>
      <c r="O20" s="187">
        <f>M20-N20</f>
        <v>0</v>
      </c>
      <c r="P20" s="213" t="s">
        <v>93</v>
      </c>
    </row>
    <row r="21" spans="1:16" ht="16.5" thickBot="1" x14ac:dyDescent="0.3">
      <c r="A21" s="245">
        <v>3.3</v>
      </c>
      <c r="B21" s="246" t="s">
        <v>47</v>
      </c>
      <c r="C21" s="196">
        <v>1</v>
      </c>
      <c r="D21" s="196">
        <v>24</v>
      </c>
      <c r="E21" s="190">
        <v>15000</v>
      </c>
      <c r="F21" s="189">
        <v>54.55</v>
      </c>
      <c r="G21" s="197">
        <v>360000</v>
      </c>
      <c r="H21" s="190">
        <v>1309</v>
      </c>
      <c r="I21" s="197">
        <v>10000</v>
      </c>
      <c r="J21" s="190">
        <f>I21/J8</f>
        <v>35.797386790764271</v>
      </c>
      <c r="K21" s="247">
        <f>I21</f>
        <v>10000</v>
      </c>
      <c r="L21" s="247">
        <f>I21-K21</f>
        <v>0</v>
      </c>
      <c r="M21" s="197">
        <v>10000</v>
      </c>
      <c r="N21" s="190">
        <v>10000</v>
      </c>
      <c r="O21" s="197">
        <f>M21-N21</f>
        <v>0</v>
      </c>
      <c r="P21" s="248"/>
    </row>
    <row r="22" spans="1:16" ht="16.5" thickBot="1" x14ac:dyDescent="0.3">
      <c r="A22" s="85"/>
      <c r="B22" s="180" t="s">
        <v>40</v>
      </c>
      <c r="C22" s="191"/>
      <c r="D22" s="191"/>
      <c r="E22" s="192">
        <v>316207</v>
      </c>
      <c r="F22" s="192">
        <v>1150</v>
      </c>
      <c r="G22" s="193">
        <v>3158828</v>
      </c>
      <c r="H22" s="182">
        <v>11487</v>
      </c>
      <c r="I22" s="193">
        <f>I10+I19</f>
        <v>199135</v>
      </c>
      <c r="J22" s="181">
        <f>J10+J19</f>
        <v>712.85126185788431</v>
      </c>
      <c r="K22" s="182">
        <f t="shared" ref="K22:L22" si="4">K10+K19</f>
        <v>146207</v>
      </c>
      <c r="L22" s="249">
        <f t="shared" si="4"/>
        <v>52928</v>
      </c>
      <c r="M22" s="181">
        <f>M10+M19</f>
        <v>235713</v>
      </c>
      <c r="N22" s="251">
        <f>N10+N17+N19</f>
        <v>176207</v>
      </c>
      <c r="O22" s="250">
        <f>O10+O17+O19</f>
        <v>49506</v>
      </c>
      <c r="P22" s="254"/>
    </row>
    <row r="25" spans="1:16" x14ac:dyDescent="0.25">
      <c r="B25" t="s">
        <v>89</v>
      </c>
    </row>
    <row r="26" spans="1:16" x14ac:dyDescent="0.25">
      <c r="B26" t="s">
        <v>90</v>
      </c>
    </row>
    <row r="27" spans="1:16" x14ac:dyDescent="0.25">
      <c r="B27" t="s">
        <v>91</v>
      </c>
    </row>
    <row r="30" spans="1:16" x14ac:dyDescent="0.25">
      <c r="B30" s="255" t="s">
        <v>92</v>
      </c>
    </row>
  </sheetData>
  <mergeCells count="11">
    <mergeCell ref="I6:J6"/>
    <mergeCell ref="A1:H1"/>
    <mergeCell ref="A2:E2"/>
    <mergeCell ref="A3:E3"/>
    <mergeCell ref="A4:F4"/>
    <mergeCell ref="A6:A8"/>
    <mergeCell ref="B6:B7"/>
    <mergeCell ref="C6:C7"/>
    <mergeCell ref="D6:D7"/>
    <mergeCell ref="E6:F6"/>
    <mergeCell ref="G6:H6"/>
  </mergeCells>
  <pageMargins left="0.7" right="0.7" top="0.75" bottom="0.75" header="0.3" footer="0.3"/>
  <pageSetup scale="55"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CA987-3736-41EA-A9BC-A2284C07BA0E}">
  <dimension ref="A1:P30"/>
  <sheetViews>
    <sheetView showGridLines="0" view="pageBreakPreview" topLeftCell="A3" zoomScale="78" zoomScaleNormal="107" zoomScaleSheetLayoutView="78" workbookViewId="0">
      <selection activeCell="P6" sqref="P6"/>
    </sheetView>
  </sheetViews>
  <sheetFormatPr defaultRowHeight="15" x14ac:dyDescent="0.25"/>
  <cols>
    <col min="2" max="2" width="30.42578125" bestFit="1" customWidth="1"/>
    <col min="3" max="3" width="7" bestFit="1" customWidth="1"/>
    <col min="4" max="4" width="11.5703125" bestFit="1" customWidth="1"/>
    <col min="5" max="5" width="9" bestFit="1" customWidth="1"/>
    <col min="6" max="6" width="10" bestFit="1" customWidth="1"/>
    <col min="7" max="7" width="10.7109375" bestFit="1" customWidth="1"/>
    <col min="8" max="8" width="11.140625" bestFit="1" customWidth="1"/>
    <col min="9" max="9" width="9" bestFit="1" customWidth="1"/>
    <col min="10" max="10" width="11.140625" bestFit="1" customWidth="1"/>
    <col min="11" max="11" width="14.140625" bestFit="1" customWidth="1"/>
    <col min="12" max="12" width="12" bestFit="1" customWidth="1"/>
    <col min="13" max="14" width="13.140625" bestFit="1" customWidth="1"/>
    <col min="15" max="15" width="12" bestFit="1" customWidth="1"/>
    <col min="16" max="16" width="33.28515625" customWidth="1"/>
  </cols>
  <sheetData>
    <row r="1" spans="1:16" ht="27.75" customHeight="1" x14ac:dyDescent="0.25">
      <c r="A1" s="346" t="s">
        <v>0</v>
      </c>
      <c r="B1" s="346"/>
      <c r="C1" s="346"/>
      <c r="D1" s="346"/>
      <c r="E1" s="346"/>
      <c r="F1" s="346"/>
      <c r="G1" s="346"/>
      <c r="H1" s="346"/>
    </row>
    <row r="2" spans="1:16" ht="24.75" customHeight="1" x14ac:dyDescent="0.25">
      <c r="A2" s="346" t="s">
        <v>1</v>
      </c>
      <c r="B2" s="346"/>
      <c r="C2" s="346"/>
      <c r="D2" s="346"/>
      <c r="E2" s="346"/>
      <c r="F2" s="4"/>
      <c r="G2" s="4"/>
      <c r="H2" s="4"/>
    </row>
    <row r="3" spans="1:16" ht="21.75" customHeight="1" x14ac:dyDescent="0.25">
      <c r="A3" s="347" t="s">
        <v>88</v>
      </c>
      <c r="B3" s="347"/>
      <c r="C3" s="347"/>
      <c r="D3" s="347"/>
      <c r="E3" s="347"/>
      <c r="F3" s="3"/>
      <c r="G3" s="3"/>
      <c r="H3" s="3"/>
    </row>
    <row r="4" spans="1:16" x14ac:dyDescent="0.25">
      <c r="A4" s="346" t="s">
        <v>80</v>
      </c>
      <c r="B4" s="346"/>
      <c r="C4" s="346"/>
      <c r="D4" s="346"/>
      <c r="E4" s="346"/>
      <c r="F4" s="346"/>
      <c r="G4" s="3"/>
      <c r="H4" s="3"/>
    </row>
    <row r="5" spans="1:16" ht="15.75" thickBot="1" x14ac:dyDescent="0.3">
      <c r="A5" s="5"/>
      <c r="B5" s="3"/>
      <c r="C5" s="3"/>
      <c r="D5" s="3"/>
      <c r="E5" s="3"/>
      <c r="F5" s="3"/>
      <c r="G5" s="3"/>
      <c r="H5" s="3"/>
    </row>
    <row r="6" spans="1:16" ht="38.25" customHeight="1" x14ac:dyDescent="0.25">
      <c r="A6" s="348"/>
      <c r="B6" s="351" t="s">
        <v>3</v>
      </c>
      <c r="C6" s="353" t="s">
        <v>4</v>
      </c>
      <c r="D6" s="353" t="s">
        <v>5</v>
      </c>
      <c r="E6" s="351" t="s">
        <v>6</v>
      </c>
      <c r="F6" s="351"/>
      <c r="G6" s="353" t="s">
        <v>7</v>
      </c>
      <c r="H6" s="353"/>
      <c r="I6" s="363" t="s">
        <v>84</v>
      </c>
      <c r="J6" s="345"/>
      <c r="K6" s="233" t="s">
        <v>87</v>
      </c>
      <c r="L6" s="233" t="s">
        <v>49</v>
      </c>
      <c r="M6" s="234" t="s">
        <v>86</v>
      </c>
      <c r="N6" s="235" t="s">
        <v>85</v>
      </c>
      <c r="O6" s="233" t="s">
        <v>79</v>
      </c>
      <c r="P6" s="236" t="s">
        <v>8</v>
      </c>
    </row>
    <row r="7" spans="1:16" ht="25.5" customHeight="1" x14ac:dyDescent="0.25">
      <c r="A7" s="349"/>
      <c r="B7" s="352"/>
      <c r="C7" s="354"/>
      <c r="D7" s="354"/>
      <c r="E7" s="201" t="s">
        <v>9</v>
      </c>
      <c r="F7" s="201" t="s">
        <v>10</v>
      </c>
      <c r="G7" s="201" t="s">
        <v>9</v>
      </c>
      <c r="H7" s="201" t="s">
        <v>10</v>
      </c>
      <c r="I7" s="201" t="s">
        <v>9</v>
      </c>
      <c r="J7" s="201" t="s">
        <v>10</v>
      </c>
      <c r="K7" s="202" t="s">
        <v>9</v>
      </c>
      <c r="L7" s="202" t="s">
        <v>9</v>
      </c>
      <c r="M7" s="201" t="s">
        <v>9</v>
      </c>
      <c r="N7" s="201" t="s">
        <v>9</v>
      </c>
      <c r="O7" s="201"/>
      <c r="P7" s="237"/>
    </row>
    <row r="8" spans="1:16" ht="16.5" thickBot="1" x14ac:dyDescent="0.3">
      <c r="A8" s="350"/>
      <c r="B8" s="238"/>
      <c r="C8" s="239"/>
      <c r="D8" s="239"/>
      <c r="E8" s="240"/>
      <c r="F8" s="241">
        <v>275</v>
      </c>
      <c r="G8" s="242"/>
      <c r="H8" s="242">
        <v>275</v>
      </c>
      <c r="I8" s="242"/>
      <c r="J8" s="242">
        <v>279.35000000000002</v>
      </c>
      <c r="K8" s="243"/>
      <c r="L8" s="243"/>
      <c r="M8" s="242"/>
      <c r="N8" s="242"/>
      <c r="O8" s="242"/>
      <c r="P8" s="244"/>
    </row>
    <row r="9" spans="1:16" ht="15.75" x14ac:dyDescent="0.25">
      <c r="A9" s="226">
        <v>1</v>
      </c>
      <c r="B9" s="227" t="s">
        <v>12</v>
      </c>
      <c r="C9" s="228"/>
      <c r="D9" s="228"/>
      <c r="E9" s="229">
        <v>236207</v>
      </c>
      <c r="F9" s="230">
        <v>859</v>
      </c>
      <c r="G9" s="229">
        <v>1238828</v>
      </c>
      <c r="H9" s="229">
        <v>4505</v>
      </c>
      <c r="I9" s="229"/>
      <c r="J9" s="229"/>
      <c r="K9" s="231"/>
      <c r="L9" s="231"/>
      <c r="M9" s="229"/>
      <c r="N9" s="229"/>
      <c r="O9" s="229"/>
      <c r="P9" s="232"/>
    </row>
    <row r="10" spans="1:16" ht="31.5" x14ac:dyDescent="0.25">
      <c r="A10" s="203">
        <v>1.1000000000000001</v>
      </c>
      <c r="B10" s="204" t="s">
        <v>70</v>
      </c>
      <c r="C10" s="205"/>
      <c r="D10" s="205"/>
      <c r="E10" s="206">
        <v>236207</v>
      </c>
      <c r="F10" s="207">
        <v>859</v>
      </c>
      <c r="G10" s="206">
        <v>1238828</v>
      </c>
      <c r="H10" s="206">
        <v>4505</v>
      </c>
      <c r="I10" s="206">
        <f>I11+I12+I14+I15+I16+I13</f>
        <v>170753</v>
      </c>
      <c r="J10" s="206">
        <f>J11+J12+J13+J14+J15+J16</f>
        <v>611.2511186683372</v>
      </c>
      <c r="K10" s="208">
        <f>K11+K12+K13+K14+K15+K16</f>
        <v>136207</v>
      </c>
      <c r="L10" s="208">
        <f>L11+L12+L13+L14+L15+L16</f>
        <v>34546</v>
      </c>
      <c r="M10" s="206">
        <f>M11+M12+M14+M15+M16+M13</f>
        <v>185713</v>
      </c>
      <c r="N10" s="206">
        <f>N11+N12+N13+N14+N15+N16</f>
        <v>136207</v>
      </c>
      <c r="O10" s="209">
        <f>O11+O12+O13+O14+O15+O16</f>
        <v>49506</v>
      </c>
      <c r="P10" s="210"/>
    </row>
    <row r="11" spans="1:16" ht="31.5" x14ac:dyDescent="0.25">
      <c r="A11" s="176" t="s">
        <v>14</v>
      </c>
      <c r="B11" s="178" t="s">
        <v>15</v>
      </c>
      <c r="C11" s="211">
        <v>1</v>
      </c>
      <c r="D11" s="211">
        <v>24</v>
      </c>
      <c r="E11" s="187">
        <v>2700</v>
      </c>
      <c r="F11" s="185">
        <v>10</v>
      </c>
      <c r="G11" s="187">
        <v>64800</v>
      </c>
      <c r="H11" s="185">
        <v>236</v>
      </c>
      <c r="I11" s="187">
        <f>E11</f>
        <v>2700</v>
      </c>
      <c r="J11" s="188">
        <f>I11/J8</f>
        <v>9.6652944335063538</v>
      </c>
      <c r="K11" s="200">
        <f>I11</f>
        <v>2700</v>
      </c>
      <c r="L11" s="200">
        <f>I11-K11</f>
        <v>0</v>
      </c>
      <c r="M11" s="187">
        <f>I11</f>
        <v>2700</v>
      </c>
      <c r="N11" s="188">
        <v>2700</v>
      </c>
      <c r="O11" s="188">
        <f>M11-N11</f>
        <v>0</v>
      </c>
      <c r="P11" s="212"/>
    </row>
    <row r="12" spans="1:16" ht="31.5" x14ac:dyDescent="0.25">
      <c r="A12" s="176" t="s">
        <v>17</v>
      </c>
      <c r="B12" s="178" t="s">
        <v>18</v>
      </c>
      <c r="C12" s="183">
        <v>1</v>
      </c>
      <c r="D12" s="183">
        <v>4</v>
      </c>
      <c r="E12" s="184">
        <v>121507</v>
      </c>
      <c r="F12" s="185">
        <v>442</v>
      </c>
      <c r="G12" s="186">
        <v>486028</v>
      </c>
      <c r="H12" s="187">
        <v>1767</v>
      </c>
      <c r="I12" s="186">
        <f>E12</f>
        <v>121507</v>
      </c>
      <c r="J12" s="187">
        <f>I12/J8</f>
        <v>434.96330767853942</v>
      </c>
      <c r="K12" s="200">
        <f>I12</f>
        <v>121507</v>
      </c>
      <c r="L12" s="200">
        <f t="shared" ref="L12:L16" si="0">I12-K12</f>
        <v>0</v>
      </c>
      <c r="M12" s="186">
        <f>I12</f>
        <v>121507</v>
      </c>
      <c r="N12" s="187">
        <f>M12</f>
        <v>121507</v>
      </c>
      <c r="O12" s="188">
        <f t="shared" ref="O12:O16" si="1">M12-N12</f>
        <v>0</v>
      </c>
      <c r="P12" s="212"/>
    </row>
    <row r="13" spans="1:16" ht="60" x14ac:dyDescent="0.25">
      <c r="A13" s="176" t="s">
        <v>20</v>
      </c>
      <c r="B13" s="178" t="s">
        <v>21</v>
      </c>
      <c r="C13" s="183">
        <v>1</v>
      </c>
      <c r="D13" s="183">
        <v>4</v>
      </c>
      <c r="E13" s="184">
        <v>100000</v>
      </c>
      <c r="F13" s="185">
        <v>364</v>
      </c>
      <c r="G13" s="186">
        <v>400000</v>
      </c>
      <c r="H13" s="187">
        <v>1455</v>
      </c>
      <c r="I13" s="186">
        <v>34546</v>
      </c>
      <c r="J13" s="187">
        <f>I13/J8</f>
        <v>123.66565240737425</v>
      </c>
      <c r="K13" s="200">
        <v>0</v>
      </c>
      <c r="L13" s="200">
        <f t="shared" si="0"/>
        <v>34546</v>
      </c>
      <c r="M13" s="186">
        <v>49506</v>
      </c>
      <c r="N13" s="187">
        <v>0</v>
      </c>
      <c r="O13" s="188">
        <f t="shared" si="1"/>
        <v>49506</v>
      </c>
      <c r="P13" s="213" t="s">
        <v>83</v>
      </c>
    </row>
    <row r="14" spans="1:16" ht="15.75" x14ac:dyDescent="0.25">
      <c r="A14" s="176" t="s">
        <v>23</v>
      </c>
      <c r="B14" s="178" t="s">
        <v>24</v>
      </c>
      <c r="C14" s="183">
        <v>1</v>
      </c>
      <c r="D14" s="183">
        <v>24</v>
      </c>
      <c r="E14" s="184">
        <v>5000</v>
      </c>
      <c r="F14" s="185">
        <v>18</v>
      </c>
      <c r="G14" s="186">
        <v>120000</v>
      </c>
      <c r="H14" s="185">
        <v>436</v>
      </c>
      <c r="I14" s="186">
        <f>E14</f>
        <v>5000</v>
      </c>
      <c r="J14" s="188">
        <f>I14/J8</f>
        <v>17.898693395382136</v>
      </c>
      <c r="K14" s="200">
        <f>I14</f>
        <v>5000</v>
      </c>
      <c r="L14" s="200">
        <f t="shared" si="0"/>
        <v>0</v>
      </c>
      <c r="M14" s="186">
        <f>I14</f>
        <v>5000</v>
      </c>
      <c r="N14" s="188">
        <v>5000</v>
      </c>
      <c r="O14" s="188">
        <v>0</v>
      </c>
      <c r="P14" s="214"/>
    </row>
    <row r="15" spans="1:16" ht="15.75" x14ac:dyDescent="0.25">
      <c r="A15" s="176" t="s">
        <v>26</v>
      </c>
      <c r="B15" s="179" t="s">
        <v>27</v>
      </c>
      <c r="C15" s="183">
        <v>1</v>
      </c>
      <c r="D15" s="183">
        <v>24</v>
      </c>
      <c r="E15" s="184">
        <v>2600</v>
      </c>
      <c r="F15" s="185">
        <v>9</v>
      </c>
      <c r="G15" s="186">
        <v>62400</v>
      </c>
      <c r="H15" s="185">
        <v>227</v>
      </c>
      <c r="I15" s="186">
        <f>E15</f>
        <v>2600</v>
      </c>
      <c r="J15" s="188">
        <f>I15/J8</f>
        <v>9.3073205655987099</v>
      </c>
      <c r="K15" s="200">
        <v>2600</v>
      </c>
      <c r="L15" s="200">
        <f t="shared" si="0"/>
        <v>0</v>
      </c>
      <c r="M15" s="186">
        <f>I15</f>
        <v>2600</v>
      </c>
      <c r="N15" s="188">
        <v>2600</v>
      </c>
      <c r="O15" s="188">
        <f t="shared" si="1"/>
        <v>0</v>
      </c>
      <c r="P15" s="177"/>
    </row>
    <row r="16" spans="1:16" ht="15.75" x14ac:dyDescent="0.25">
      <c r="A16" s="176" t="s">
        <v>29</v>
      </c>
      <c r="B16" s="178" t="s">
        <v>30</v>
      </c>
      <c r="C16" s="183">
        <v>1</v>
      </c>
      <c r="D16" s="183">
        <v>24</v>
      </c>
      <c r="E16" s="184">
        <v>4400</v>
      </c>
      <c r="F16" s="185">
        <v>16</v>
      </c>
      <c r="G16" s="186">
        <v>105600</v>
      </c>
      <c r="H16" s="185">
        <v>384</v>
      </c>
      <c r="I16" s="186">
        <f>E16</f>
        <v>4400</v>
      </c>
      <c r="J16" s="188">
        <f>I16/J8</f>
        <v>15.75085018793628</v>
      </c>
      <c r="K16" s="200">
        <f>I16</f>
        <v>4400</v>
      </c>
      <c r="L16" s="200">
        <f t="shared" si="0"/>
        <v>0</v>
      </c>
      <c r="M16" s="186">
        <f>I16</f>
        <v>4400</v>
      </c>
      <c r="N16" s="188">
        <v>4400</v>
      </c>
      <c r="O16" s="188">
        <f t="shared" si="1"/>
        <v>0</v>
      </c>
      <c r="P16" s="214"/>
    </row>
    <row r="17" spans="1:16" ht="31.5" x14ac:dyDescent="0.25">
      <c r="A17" s="215">
        <v>2</v>
      </c>
      <c r="B17" s="216" t="s">
        <v>32</v>
      </c>
      <c r="C17" s="217"/>
      <c r="D17" s="217"/>
      <c r="E17" s="218">
        <v>80000</v>
      </c>
      <c r="F17" s="219">
        <v>291</v>
      </c>
      <c r="G17" s="218">
        <v>1920000</v>
      </c>
      <c r="H17" s="218">
        <v>6982</v>
      </c>
      <c r="I17" s="218">
        <f>I18</f>
        <v>0</v>
      </c>
      <c r="J17" s="218">
        <f>J18</f>
        <v>0</v>
      </c>
      <c r="K17" s="218">
        <f t="shared" ref="K17:L17" si="2">K18</f>
        <v>0</v>
      </c>
      <c r="L17" s="218">
        <f t="shared" si="2"/>
        <v>0</v>
      </c>
      <c r="M17" s="218">
        <f>M18</f>
        <v>25000</v>
      </c>
      <c r="N17" s="218">
        <f>M17-N18</f>
        <v>18000</v>
      </c>
      <c r="O17" s="218">
        <f>O18</f>
        <v>18000</v>
      </c>
      <c r="P17" s="253"/>
    </row>
    <row r="18" spans="1:16" ht="45" x14ac:dyDescent="0.25">
      <c r="A18" s="220">
        <v>2.1</v>
      </c>
      <c r="B18" s="221" t="s">
        <v>33</v>
      </c>
      <c r="C18" s="195">
        <v>1</v>
      </c>
      <c r="D18" s="195">
        <v>24</v>
      </c>
      <c r="E18" s="186">
        <v>25000</v>
      </c>
      <c r="F18" s="222">
        <v>90.91</v>
      </c>
      <c r="G18" s="186">
        <v>600000</v>
      </c>
      <c r="H18" s="184">
        <v>2182</v>
      </c>
      <c r="I18" s="186">
        <v>0</v>
      </c>
      <c r="J18" s="184">
        <v>0</v>
      </c>
      <c r="K18" s="223">
        <v>0</v>
      </c>
      <c r="L18" s="223">
        <v>0</v>
      </c>
      <c r="M18" s="186">
        <f>E18</f>
        <v>25000</v>
      </c>
      <c r="N18" s="184">
        <f>2218+1200+500+3082</f>
        <v>7000</v>
      </c>
      <c r="O18" s="184">
        <f>M18-N18</f>
        <v>18000</v>
      </c>
      <c r="P18" s="213" t="s">
        <v>81</v>
      </c>
    </row>
    <row r="19" spans="1:16" ht="15.75" x14ac:dyDescent="0.25">
      <c r="A19" s="224">
        <v>3</v>
      </c>
      <c r="B19" s="216" t="s">
        <v>35</v>
      </c>
      <c r="C19" s="217"/>
      <c r="D19" s="217"/>
      <c r="E19" s="218">
        <v>55000</v>
      </c>
      <c r="F19" s="219">
        <v>200</v>
      </c>
      <c r="G19" s="218">
        <v>1320000</v>
      </c>
      <c r="H19" s="218">
        <v>4800</v>
      </c>
      <c r="I19" s="218">
        <f>I20+I21</f>
        <v>28382</v>
      </c>
      <c r="J19" s="218">
        <f>J20+J21</f>
        <v>101.60014318954717</v>
      </c>
      <c r="K19" s="218">
        <f t="shared" ref="K19:L19" si="3">K20+K21</f>
        <v>10000</v>
      </c>
      <c r="L19" s="218">
        <f t="shared" si="3"/>
        <v>18382</v>
      </c>
      <c r="M19" s="218">
        <f>M20+M21</f>
        <v>50000</v>
      </c>
      <c r="N19" s="218">
        <f>N20</f>
        <v>0</v>
      </c>
      <c r="O19" s="218">
        <f>O20</f>
        <v>40000</v>
      </c>
      <c r="P19" s="252"/>
    </row>
    <row r="20" spans="1:16" ht="60" x14ac:dyDescent="0.25">
      <c r="A20" s="198">
        <v>3.1</v>
      </c>
      <c r="B20" s="199" t="s">
        <v>36</v>
      </c>
      <c r="C20" s="185">
        <v>1</v>
      </c>
      <c r="D20" s="185">
        <v>24</v>
      </c>
      <c r="E20" s="187">
        <v>40000</v>
      </c>
      <c r="F20" s="185">
        <v>145.44999999999999</v>
      </c>
      <c r="G20" s="187">
        <v>960000</v>
      </c>
      <c r="H20" s="194">
        <v>3490.91</v>
      </c>
      <c r="I20" s="187">
        <v>18382</v>
      </c>
      <c r="J20" s="187">
        <f>I20/J8</f>
        <v>65.80275639878289</v>
      </c>
      <c r="K20" s="225">
        <v>0</v>
      </c>
      <c r="L20" s="200">
        <f>I20-K20</f>
        <v>18382</v>
      </c>
      <c r="M20" s="187">
        <f>E20</f>
        <v>40000</v>
      </c>
      <c r="N20" s="187">
        <v>0</v>
      </c>
      <c r="O20" s="187">
        <f>M20-N20</f>
        <v>40000</v>
      </c>
      <c r="P20" s="213" t="s">
        <v>82</v>
      </c>
    </row>
    <row r="21" spans="1:16" ht="16.5" thickBot="1" x14ac:dyDescent="0.3">
      <c r="A21" s="245">
        <v>3.3</v>
      </c>
      <c r="B21" s="246" t="s">
        <v>47</v>
      </c>
      <c r="C21" s="196">
        <v>1</v>
      </c>
      <c r="D21" s="196">
        <v>24</v>
      </c>
      <c r="E21" s="190">
        <v>15000</v>
      </c>
      <c r="F21" s="189">
        <v>54.55</v>
      </c>
      <c r="G21" s="197">
        <v>360000</v>
      </c>
      <c r="H21" s="190">
        <v>1309</v>
      </c>
      <c r="I21" s="197">
        <v>10000</v>
      </c>
      <c r="J21" s="190">
        <f>I21/J8</f>
        <v>35.797386790764271</v>
      </c>
      <c r="K21" s="247">
        <f>I21</f>
        <v>10000</v>
      </c>
      <c r="L21" s="247">
        <f>I21-K21</f>
        <v>0</v>
      </c>
      <c r="M21" s="197">
        <v>10000</v>
      </c>
      <c r="N21" s="190">
        <v>10000</v>
      </c>
      <c r="O21" s="197">
        <f>M21-N21</f>
        <v>0</v>
      </c>
      <c r="P21" s="248"/>
    </row>
    <row r="22" spans="1:16" ht="16.5" thickBot="1" x14ac:dyDescent="0.3">
      <c r="A22" s="85"/>
      <c r="B22" s="180" t="s">
        <v>40</v>
      </c>
      <c r="C22" s="191"/>
      <c r="D22" s="191"/>
      <c r="E22" s="192">
        <v>316207</v>
      </c>
      <c r="F22" s="192">
        <v>1150</v>
      </c>
      <c r="G22" s="193">
        <v>3158828</v>
      </c>
      <c r="H22" s="182">
        <v>11487</v>
      </c>
      <c r="I22" s="193">
        <f>I10+I19</f>
        <v>199135</v>
      </c>
      <c r="J22" s="181">
        <f>J10+J19</f>
        <v>712.85126185788431</v>
      </c>
      <c r="K22" s="182">
        <f t="shared" ref="K22:L22" si="4">K10+K19</f>
        <v>146207</v>
      </c>
      <c r="L22" s="249">
        <f t="shared" si="4"/>
        <v>52928</v>
      </c>
      <c r="M22" s="181">
        <f>M10+M19</f>
        <v>235713</v>
      </c>
      <c r="N22" s="251">
        <f>N10+N17+N19</f>
        <v>154207</v>
      </c>
      <c r="O22" s="250">
        <f>O10+O17+O19</f>
        <v>107506</v>
      </c>
      <c r="P22" s="254"/>
    </row>
    <row r="25" spans="1:16" x14ac:dyDescent="0.25">
      <c r="B25" t="s">
        <v>89</v>
      </c>
    </row>
    <row r="26" spans="1:16" x14ac:dyDescent="0.25">
      <c r="B26" t="s">
        <v>90</v>
      </c>
    </row>
    <row r="27" spans="1:16" x14ac:dyDescent="0.25">
      <c r="B27" t="s">
        <v>91</v>
      </c>
    </row>
    <row r="30" spans="1:16" x14ac:dyDescent="0.25">
      <c r="B30" s="255" t="s">
        <v>92</v>
      </c>
    </row>
  </sheetData>
  <mergeCells count="11">
    <mergeCell ref="E6:F6"/>
    <mergeCell ref="G6:H6"/>
    <mergeCell ref="I6:J6"/>
    <mergeCell ref="A1:H1"/>
    <mergeCell ref="A2:E2"/>
    <mergeCell ref="A4:F4"/>
    <mergeCell ref="A3:E3"/>
    <mergeCell ref="A6:A8"/>
    <mergeCell ref="B6:B7"/>
    <mergeCell ref="C6:C7"/>
    <mergeCell ref="D6:D7"/>
  </mergeCells>
  <pageMargins left="0.7" right="0.7" top="0.75" bottom="0.75" header="0.3" footer="0.3"/>
  <pageSetup scale="55"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3C45-E1F0-4A8F-9768-DC1274D7812E}">
  <dimension ref="A1:P13"/>
  <sheetViews>
    <sheetView view="pageBreakPreview" topLeftCell="A6" zoomScale="93" zoomScaleNormal="93" zoomScaleSheetLayoutView="93" workbookViewId="0">
      <selection activeCell="Y11" sqref="Y11"/>
    </sheetView>
  </sheetViews>
  <sheetFormatPr defaultRowHeight="15" x14ac:dyDescent="0.25"/>
  <cols>
    <col min="2" max="2" width="29.28515625" bestFit="1" customWidth="1"/>
    <col min="3" max="3" width="8" bestFit="1" customWidth="1"/>
    <col min="4" max="4" width="10.85546875" bestFit="1" customWidth="1"/>
    <col min="5" max="5" width="19.85546875" customWidth="1"/>
    <col min="6" max="6" width="15" customWidth="1"/>
    <col min="7" max="7" width="13.140625" customWidth="1"/>
  </cols>
  <sheetData>
    <row r="1" spans="1:16" x14ac:dyDescent="0.25">
      <c r="A1" s="2"/>
      <c r="B1" s="359" t="s">
        <v>0</v>
      </c>
      <c r="C1" s="359"/>
      <c r="D1" s="359"/>
      <c r="E1" s="359"/>
      <c r="F1" s="359"/>
    </row>
    <row r="2" spans="1:16" x14ac:dyDescent="0.25">
      <c r="A2" s="2"/>
      <c r="B2" s="102" t="s">
        <v>1</v>
      </c>
      <c r="C2" s="102"/>
      <c r="D2" s="102"/>
      <c r="E2" s="102"/>
      <c r="F2" s="4"/>
    </row>
    <row r="3" spans="1:16" x14ac:dyDescent="0.25">
      <c r="A3" s="2"/>
      <c r="B3" s="360" t="s">
        <v>69</v>
      </c>
      <c r="C3" s="360"/>
      <c r="D3" s="360"/>
      <c r="E3" s="360"/>
      <c r="F3" s="360"/>
    </row>
    <row r="4" spans="1:16" x14ac:dyDescent="0.25">
      <c r="A4" s="2"/>
      <c r="B4" s="362" t="s">
        <v>78</v>
      </c>
      <c r="C4" s="362"/>
      <c r="D4" s="362"/>
      <c r="E4" s="102"/>
      <c r="F4" s="102"/>
    </row>
    <row r="5" spans="1:16" ht="15.75" thickBot="1" x14ac:dyDescent="0.3">
      <c r="A5" s="5"/>
      <c r="B5" s="3"/>
      <c r="C5" s="3"/>
      <c r="D5" s="3"/>
      <c r="E5" s="3"/>
      <c r="F5" s="3"/>
    </row>
    <row r="6" spans="1:16" ht="29.25" thickBot="1" x14ac:dyDescent="0.3">
      <c r="A6" s="144">
        <v>1.1000000000000001</v>
      </c>
      <c r="B6" s="143" t="s">
        <v>70</v>
      </c>
      <c r="C6" s="145" t="s">
        <v>72</v>
      </c>
      <c r="D6" s="160" t="s">
        <v>73</v>
      </c>
      <c r="E6" s="162" t="s">
        <v>71</v>
      </c>
      <c r="F6" s="161">
        <v>46054</v>
      </c>
      <c r="G6" s="151">
        <v>46082</v>
      </c>
      <c r="H6" s="165">
        <v>46113</v>
      </c>
      <c r="I6" s="172">
        <v>46143</v>
      </c>
      <c r="J6" s="168">
        <v>46174</v>
      </c>
      <c r="K6" s="152">
        <v>46204</v>
      </c>
      <c r="L6" s="152">
        <v>46235</v>
      </c>
      <c r="M6" s="152">
        <v>46266</v>
      </c>
      <c r="N6" s="152">
        <v>46296</v>
      </c>
      <c r="O6" s="152">
        <v>46327</v>
      </c>
      <c r="P6" s="153">
        <v>46357</v>
      </c>
    </row>
    <row r="7" spans="1:16" ht="60" customHeight="1" thickBot="1" x14ac:dyDescent="0.3">
      <c r="A7" s="37" t="s">
        <v>14</v>
      </c>
      <c r="B7" s="158" t="s">
        <v>15</v>
      </c>
      <c r="C7" s="146">
        <v>7</v>
      </c>
      <c r="D7" s="117" t="s">
        <v>77</v>
      </c>
      <c r="E7" s="163"/>
      <c r="F7" s="148"/>
      <c r="G7" s="150"/>
      <c r="H7" s="166"/>
      <c r="I7" s="173"/>
      <c r="J7" s="169"/>
      <c r="K7" s="150"/>
      <c r="L7" s="150"/>
      <c r="M7" s="150"/>
      <c r="N7" s="150"/>
      <c r="O7" s="150"/>
      <c r="P7" s="154"/>
    </row>
    <row r="8" spans="1:16" ht="63" customHeight="1" thickBot="1" x14ac:dyDescent="0.3">
      <c r="A8" s="37" t="s">
        <v>17</v>
      </c>
      <c r="B8" s="158" t="s">
        <v>18</v>
      </c>
      <c r="C8" s="146">
        <v>13</v>
      </c>
      <c r="D8" s="117" t="s">
        <v>75</v>
      </c>
      <c r="E8" s="164"/>
      <c r="F8" s="149"/>
      <c r="G8" s="113"/>
      <c r="H8" s="126"/>
      <c r="I8" s="174"/>
      <c r="J8" s="170"/>
      <c r="K8" s="113"/>
      <c r="L8" s="113"/>
      <c r="M8" s="113"/>
      <c r="N8" s="113"/>
      <c r="O8" s="113"/>
      <c r="P8" s="155"/>
    </row>
    <row r="9" spans="1:16" ht="49.5" customHeight="1" thickBot="1" x14ac:dyDescent="0.3">
      <c r="A9" s="37" t="s">
        <v>20</v>
      </c>
      <c r="B9" s="158" t="s">
        <v>21</v>
      </c>
      <c r="C9" s="146"/>
      <c r="D9" s="117"/>
      <c r="E9" s="164"/>
      <c r="F9" s="149"/>
      <c r="G9" s="113"/>
      <c r="H9" s="126"/>
      <c r="I9" s="174"/>
      <c r="J9" s="170"/>
      <c r="K9" s="113"/>
      <c r="L9" s="113"/>
      <c r="M9" s="113"/>
      <c r="N9" s="113"/>
      <c r="O9" s="113"/>
      <c r="P9" s="155"/>
    </row>
    <row r="10" spans="1:16" ht="39" customHeight="1" thickBot="1" x14ac:dyDescent="0.3">
      <c r="A10" s="37" t="s">
        <v>23</v>
      </c>
      <c r="B10" s="158" t="s">
        <v>24</v>
      </c>
      <c r="C10" s="146">
        <v>11</v>
      </c>
      <c r="D10" s="117" t="s">
        <v>74</v>
      </c>
      <c r="E10" s="164"/>
      <c r="F10" s="149"/>
      <c r="G10" s="113"/>
      <c r="H10" s="126"/>
      <c r="I10" s="174"/>
      <c r="J10" s="170"/>
      <c r="K10" s="113"/>
      <c r="L10" s="113"/>
      <c r="M10" s="113"/>
      <c r="N10" s="113"/>
      <c r="O10" s="113"/>
      <c r="P10" s="155"/>
    </row>
    <row r="11" spans="1:16" ht="54.75" customHeight="1" thickBot="1" x14ac:dyDescent="0.3">
      <c r="A11" s="37" t="s">
        <v>26</v>
      </c>
      <c r="B11" s="159" t="s">
        <v>27</v>
      </c>
      <c r="C11" s="147">
        <v>5</v>
      </c>
      <c r="D11" s="118" t="s">
        <v>76</v>
      </c>
      <c r="E11" s="164"/>
      <c r="F11" s="149"/>
      <c r="G11" s="114"/>
      <c r="H11" s="126"/>
      <c r="I11" s="174"/>
      <c r="J11" s="170"/>
      <c r="K11" s="113"/>
      <c r="L11" s="113"/>
      <c r="M11" s="113"/>
      <c r="N11" s="113"/>
      <c r="O11" s="113"/>
      <c r="P11" s="155"/>
    </row>
    <row r="12" spans="1:16" ht="42" customHeight="1" thickBot="1" x14ac:dyDescent="0.3">
      <c r="A12" s="37" t="s">
        <v>29</v>
      </c>
      <c r="B12" s="159" t="s">
        <v>30</v>
      </c>
      <c r="C12" s="147">
        <v>5</v>
      </c>
      <c r="D12" s="118" t="s">
        <v>76</v>
      </c>
      <c r="E12" s="164"/>
      <c r="F12" s="149"/>
      <c r="G12" s="156"/>
      <c r="H12" s="167"/>
      <c r="I12" s="175"/>
      <c r="J12" s="171"/>
      <c r="K12" s="156"/>
      <c r="L12" s="156"/>
      <c r="M12" s="156"/>
      <c r="N12" s="156"/>
      <c r="O12" s="156"/>
      <c r="P12" s="157"/>
    </row>
    <row r="13" spans="1:16" x14ac:dyDescent="0.25">
      <c r="A13" s="87"/>
    </row>
  </sheetData>
  <mergeCells count="3">
    <mergeCell ref="B3:F3"/>
    <mergeCell ref="B4:D4"/>
    <mergeCell ref="B1:F1"/>
  </mergeCells>
  <pageMargins left="0.7" right="0.7" top="0.75" bottom="0.75" header="0.3" footer="0.3"/>
  <pageSetup scale="65"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70607-959D-4466-B396-B3BCC69A9707}">
  <dimension ref="A1:H15"/>
  <sheetViews>
    <sheetView topLeftCell="A3" zoomScale="93" zoomScaleNormal="93" workbookViewId="0">
      <selection activeCell="F21" sqref="F21"/>
    </sheetView>
  </sheetViews>
  <sheetFormatPr defaultRowHeight="15" x14ac:dyDescent="0.25"/>
  <cols>
    <col min="2" max="2" width="29.28515625" bestFit="1" customWidth="1"/>
    <col min="3" max="3" width="22.140625" customWidth="1"/>
    <col min="4" max="4" width="10.42578125" bestFit="1" customWidth="1"/>
  </cols>
  <sheetData>
    <row r="1" spans="1:8" x14ac:dyDescent="0.25">
      <c r="A1" s="2"/>
      <c r="B1" s="102" t="s">
        <v>0</v>
      </c>
    </row>
    <row r="2" spans="1:8" x14ac:dyDescent="0.25">
      <c r="A2" s="2"/>
      <c r="B2" s="102" t="s">
        <v>1</v>
      </c>
    </row>
    <row r="3" spans="1:8" x14ac:dyDescent="0.25">
      <c r="A3" s="2"/>
      <c r="B3" s="3"/>
    </row>
    <row r="4" spans="1:8" x14ac:dyDescent="0.25">
      <c r="A4" s="2"/>
      <c r="B4" s="102" t="s">
        <v>2</v>
      </c>
    </row>
    <row r="5" spans="1:8" ht="15.75" thickBot="1" x14ac:dyDescent="0.3">
      <c r="A5" s="5"/>
      <c r="B5" s="3"/>
    </row>
    <row r="6" spans="1:8" ht="28.5" customHeight="1" x14ac:dyDescent="0.25">
      <c r="A6" s="364"/>
      <c r="B6" s="367" t="s">
        <v>52</v>
      </c>
      <c r="C6" s="116" t="s">
        <v>53</v>
      </c>
      <c r="D6" s="96" t="s">
        <v>54</v>
      </c>
      <c r="E6" s="113"/>
      <c r="F6" s="113"/>
      <c r="G6" s="113"/>
      <c r="H6" s="113"/>
    </row>
    <row r="7" spans="1:8" ht="15.75" thickBot="1" x14ac:dyDescent="0.3">
      <c r="A7" s="365"/>
      <c r="B7" s="368"/>
      <c r="C7" s="113"/>
      <c r="D7" s="113" t="s">
        <v>55</v>
      </c>
      <c r="E7" s="113" t="s">
        <v>50</v>
      </c>
      <c r="F7" s="113" t="s">
        <v>51</v>
      </c>
      <c r="G7" s="113" t="s">
        <v>56</v>
      </c>
      <c r="H7" s="113"/>
    </row>
    <row r="8" spans="1:8" ht="15.75" thickBot="1" x14ac:dyDescent="0.3">
      <c r="A8" s="366"/>
      <c r="B8" s="11"/>
      <c r="C8" s="113"/>
      <c r="D8" s="113"/>
      <c r="E8" s="113"/>
      <c r="F8" s="113"/>
      <c r="G8" s="113"/>
      <c r="H8" s="113"/>
    </row>
    <row r="9" spans="1:8" ht="30.75" thickBot="1" x14ac:dyDescent="0.3">
      <c r="A9" s="37" t="s">
        <v>14</v>
      </c>
      <c r="B9" s="117" t="s">
        <v>15</v>
      </c>
      <c r="C9" s="114">
        <v>2700</v>
      </c>
      <c r="D9" s="114">
        <f>C9</f>
        <v>2700</v>
      </c>
      <c r="E9" s="113"/>
      <c r="F9" s="113"/>
      <c r="G9" s="113"/>
      <c r="H9" s="113"/>
    </row>
    <row r="10" spans="1:8" ht="30.75" thickBot="1" x14ac:dyDescent="0.3">
      <c r="A10" s="37" t="s">
        <v>17</v>
      </c>
      <c r="B10" s="117" t="s">
        <v>18</v>
      </c>
      <c r="C10" s="114">
        <v>121507</v>
      </c>
      <c r="D10" s="114"/>
      <c r="E10" s="113"/>
      <c r="F10" s="113"/>
      <c r="G10" s="113"/>
      <c r="H10" s="113"/>
    </row>
    <row r="11" spans="1:8" ht="15.75" thickBot="1" x14ac:dyDescent="0.3">
      <c r="A11" s="37" t="s">
        <v>20</v>
      </c>
      <c r="B11" s="117" t="s">
        <v>21</v>
      </c>
      <c r="C11" s="114">
        <v>34546</v>
      </c>
      <c r="D11" s="114"/>
      <c r="E11" s="114"/>
      <c r="F11" s="113"/>
      <c r="G11" s="113"/>
      <c r="H11" s="113"/>
    </row>
    <row r="12" spans="1:8" ht="15.75" thickBot="1" x14ac:dyDescent="0.3">
      <c r="A12" s="37" t="s">
        <v>23</v>
      </c>
      <c r="B12" s="117" t="s">
        <v>24</v>
      </c>
      <c r="C12" s="114">
        <v>5000</v>
      </c>
      <c r="D12" s="114">
        <f>C12</f>
        <v>5000</v>
      </c>
      <c r="E12" s="113"/>
      <c r="F12" s="113"/>
      <c r="G12" s="113"/>
      <c r="H12" s="113"/>
    </row>
    <row r="13" spans="1:8" ht="15.75" thickBot="1" x14ac:dyDescent="0.3">
      <c r="A13" s="37" t="s">
        <v>26</v>
      </c>
      <c r="B13" s="118" t="s">
        <v>27</v>
      </c>
      <c r="C13" s="114">
        <v>2600</v>
      </c>
      <c r="D13" s="114">
        <f>C13</f>
        <v>2600</v>
      </c>
      <c r="E13" s="113"/>
      <c r="F13" s="113"/>
      <c r="G13" s="113"/>
      <c r="H13" s="113"/>
    </row>
    <row r="14" spans="1:8" ht="15.75" thickBot="1" x14ac:dyDescent="0.3">
      <c r="A14" s="37" t="s">
        <v>29</v>
      </c>
      <c r="B14" s="118" t="s">
        <v>30</v>
      </c>
      <c r="C14" s="114">
        <v>4400</v>
      </c>
      <c r="D14" s="114">
        <f>C14</f>
        <v>4400</v>
      </c>
      <c r="E14" s="113"/>
      <c r="F14" s="113"/>
      <c r="G14" s="113"/>
      <c r="H14" s="113"/>
    </row>
    <row r="15" spans="1:8" x14ac:dyDescent="0.25">
      <c r="A15" s="87"/>
      <c r="C15" s="114">
        <f>SUM(C9:C14)</f>
        <v>170753</v>
      </c>
      <c r="D15" s="114"/>
      <c r="E15" s="113"/>
      <c r="F15" s="113"/>
      <c r="G15" s="113"/>
      <c r="H15" s="113"/>
    </row>
  </sheetData>
  <mergeCells count="2">
    <mergeCell ref="A6:A8"/>
    <mergeCell ref="B6:B7"/>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35264-17FA-43B7-9463-8B3D59DA1F49}">
  <dimension ref="A1:T37"/>
  <sheetViews>
    <sheetView topLeftCell="D7" zoomScale="93" zoomScaleNormal="93" workbookViewId="0">
      <selection activeCell="I37" sqref="I37"/>
    </sheetView>
  </sheetViews>
  <sheetFormatPr defaultRowHeight="15" x14ac:dyDescent="0.25"/>
  <cols>
    <col min="2" max="2" width="29.28515625" bestFit="1" customWidth="1"/>
    <col min="6" max="6" width="10" bestFit="1" customWidth="1"/>
    <col min="7" max="7" width="10.140625" bestFit="1" customWidth="1"/>
    <col min="9" max="9" width="10.140625" bestFit="1" customWidth="1"/>
    <col min="11" max="11" width="16.85546875" bestFit="1" customWidth="1"/>
    <col min="12" max="12" width="10.42578125" bestFit="1" customWidth="1"/>
    <col min="13" max="13" width="17.85546875" customWidth="1"/>
    <col min="14" max="14" width="12.42578125" customWidth="1"/>
    <col min="15" max="15" width="10.85546875" customWidth="1"/>
    <col min="17" max="17" width="22.140625" customWidth="1"/>
  </cols>
  <sheetData>
    <row r="1" spans="1:18" x14ac:dyDescent="0.25">
      <c r="A1" s="2"/>
      <c r="B1" s="359" t="s">
        <v>0</v>
      </c>
      <c r="C1" s="359"/>
      <c r="D1" s="359"/>
      <c r="E1" s="3"/>
      <c r="F1" s="3"/>
      <c r="G1" s="3"/>
      <c r="H1" s="3"/>
    </row>
    <row r="2" spans="1:18" x14ac:dyDescent="0.25">
      <c r="A2" s="2"/>
      <c r="B2" s="359" t="s">
        <v>1</v>
      </c>
      <c r="C2" s="359"/>
      <c r="D2" s="4"/>
      <c r="E2" s="4"/>
      <c r="F2" s="4"/>
      <c r="G2" s="4"/>
      <c r="H2" s="4"/>
    </row>
    <row r="3" spans="1:18" x14ac:dyDescent="0.25">
      <c r="A3" s="2"/>
      <c r="B3" s="379"/>
      <c r="C3" s="379"/>
      <c r="D3" s="379"/>
      <c r="E3" s="3"/>
      <c r="F3" s="3"/>
      <c r="G3" s="3"/>
      <c r="H3" s="3"/>
    </row>
    <row r="4" spans="1:18" x14ac:dyDescent="0.25">
      <c r="A4" s="2"/>
      <c r="B4" s="359" t="s">
        <v>2</v>
      </c>
      <c r="C4" s="359"/>
      <c r="D4" s="359"/>
      <c r="E4" s="3"/>
      <c r="F4" s="3"/>
      <c r="G4" s="3"/>
      <c r="H4" s="3"/>
    </row>
    <row r="5" spans="1:18" ht="15.75" thickBot="1" x14ac:dyDescent="0.3">
      <c r="A5" s="5"/>
      <c r="B5" s="3"/>
      <c r="C5" s="3"/>
      <c r="D5" s="3"/>
      <c r="E5" s="3"/>
      <c r="F5" s="3"/>
      <c r="G5" s="3"/>
      <c r="H5" s="3"/>
    </row>
    <row r="6" spans="1:18" ht="28.5" customHeight="1" thickBot="1" x14ac:dyDescent="0.3">
      <c r="A6" s="364"/>
      <c r="B6" s="369" t="s">
        <v>3</v>
      </c>
      <c r="C6" s="371" t="s">
        <v>4</v>
      </c>
      <c r="D6" s="371" t="s">
        <v>5</v>
      </c>
      <c r="E6" s="373" t="s">
        <v>6</v>
      </c>
      <c r="F6" s="374"/>
      <c r="G6" s="375" t="s">
        <v>7</v>
      </c>
      <c r="H6" s="376"/>
      <c r="I6" s="377">
        <v>46054</v>
      </c>
      <c r="J6" s="378"/>
      <c r="K6" s="96" t="s">
        <v>48</v>
      </c>
      <c r="L6" s="124" t="s">
        <v>49</v>
      </c>
      <c r="M6" s="129" t="s">
        <v>57</v>
      </c>
      <c r="N6" s="130" t="s">
        <v>49</v>
      </c>
    </row>
    <row r="7" spans="1:18" ht="15.75" thickBot="1" x14ac:dyDescent="0.3">
      <c r="A7" s="365"/>
      <c r="B7" s="370"/>
      <c r="C7" s="372"/>
      <c r="D7" s="372"/>
      <c r="E7" s="8" t="s">
        <v>9</v>
      </c>
      <c r="F7" s="8" t="s">
        <v>10</v>
      </c>
      <c r="G7" s="101" t="s">
        <v>9</v>
      </c>
      <c r="H7" s="9" t="s">
        <v>10</v>
      </c>
      <c r="I7" s="101" t="s">
        <v>9</v>
      </c>
      <c r="J7" s="103" t="s">
        <v>10</v>
      </c>
      <c r="K7" s="103" t="s">
        <v>9</v>
      </c>
      <c r="L7" s="103" t="s">
        <v>9</v>
      </c>
      <c r="M7" s="103" t="s">
        <v>9</v>
      </c>
      <c r="N7" s="103" t="s">
        <v>9</v>
      </c>
    </row>
    <row r="8" spans="1:18" ht="15.75" thickBot="1" x14ac:dyDescent="0.3">
      <c r="A8" s="366"/>
      <c r="B8" s="11"/>
      <c r="C8" s="12"/>
      <c r="D8" s="13"/>
      <c r="E8" s="14"/>
      <c r="F8" s="15">
        <v>275</v>
      </c>
      <c r="G8" s="16"/>
      <c r="H8" s="17">
        <v>275</v>
      </c>
      <c r="I8" s="16"/>
      <c r="J8" s="104">
        <v>279.35000000000002</v>
      </c>
      <c r="K8" s="113"/>
      <c r="L8" s="126"/>
      <c r="M8" s="104"/>
      <c r="N8" s="17"/>
    </row>
    <row r="9" spans="1:18" ht="15.75" thickBot="1" x14ac:dyDescent="0.3">
      <c r="A9" s="19">
        <v>1</v>
      </c>
      <c r="B9" s="20" t="s">
        <v>12</v>
      </c>
      <c r="C9" s="21"/>
      <c r="D9" s="22"/>
      <c r="E9" s="24">
        <v>236207</v>
      </c>
      <c r="F9" s="25">
        <v>859</v>
      </c>
      <c r="G9" s="26">
        <v>1238828</v>
      </c>
      <c r="H9" s="27">
        <v>4505</v>
      </c>
      <c r="I9" s="26"/>
      <c r="J9" s="105"/>
      <c r="K9" s="113"/>
      <c r="L9" s="126"/>
      <c r="M9" s="105"/>
      <c r="N9" s="27"/>
    </row>
    <row r="10" spans="1:18" ht="29.25" thickBot="1" x14ac:dyDescent="0.3">
      <c r="A10" s="28">
        <v>1.1000000000000001</v>
      </c>
      <c r="B10" s="29" t="s">
        <v>13</v>
      </c>
      <c r="C10" s="30"/>
      <c r="D10" s="31"/>
      <c r="E10" s="32">
        <v>236207</v>
      </c>
      <c r="F10" s="33">
        <v>859</v>
      </c>
      <c r="G10" s="34">
        <v>1238828</v>
      </c>
      <c r="H10" s="35">
        <v>4505</v>
      </c>
      <c r="I10" s="34">
        <f>I11+I12+I14+I15+I16+I13</f>
        <v>170753</v>
      </c>
      <c r="J10" s="106">
        <f>J11+J12+J13+J14+J15+J16</f>
        <v>611.2511186683372</v>
      </c>
      <c r="K10" s="113"/>
      <c r="L10" s="126"/>
      <c r="M10" s="106">
        <f>M11+M12+M14+M15+M16+M13</f>
        <v>185713</v>
      </c>
      <c r="N10" s="35">
        <f>N11+N12+N13+N14+N15+N16</f>
        <v>171013</v>
      </c>
    </row>
    <row r="11" spans="1:18" ht="30.75" thickBot="1" x14ac:dyDescent="0.3">
      <c r="A11" s="37" t="s">
        <v>14</v>
      </c>
      <c r="B11" s="38" t="s">
        <v>15</v>
      </c>
      <c r="C11" s="39">
        <v>1</v>
      </c>
      <c r="D11" s="39">
        <v>24</v>
      </c>
      <c r="E11" s="40">
        <v>2700</v>
      </c>
      <c r="F11" s="41">
        <v>10</v>
      </c>
      <c r="G11" s="42">
        <v>64800</v>
      </c>
      <c r="H11" s="43">
        <v>236</v>
      </c>
      <c r="I11" s="42">
        <f>E11</f>
        <v>2700</v>
      </c>
      <c r="J11" s="107">
        <f>I11/J8</f>
        <v>9.6652944335063538</v>
      </c>
      <c r="K11" s="114">
        <f>I11</f>
        <v>2700</v>
      </c>
      <c r="L11" s="127">
        <f>I11-K11</f>
        <v>0</v>
      </c>
      <c r="M11" s="108">
        <f>I11</f>
        <v>2700</v>
      </c>
      <c r="N11" s="131">
        <f>E11-M11</f>
        <v>0</v>
      </c>
      <c r="P11" s="138">
        <f>M11+M14+M15+M16</f>
        <v>14700</v>
      </c>
      <c r="Q11" s="137" t="s">
        <v>61</v>
      </c>
    </row>
    <row r="12" spans="1:18" ht="30.75" thickBot="1" x14ac:dyDescent="0.3">
      <c r="A12" s="37" t="s">
        <v>17</v>
      </c>
      <c r="B12" s="38" t="s">
        <v>18</v>
      </c>
      <c r="C12" s="44">
        <v>1</v>
      </c>
      <c r="D12" s="44">
        <v>4</v>
      </c>
      <c r="E12" s="45">
        <v>121507</v>
      </c>
      <c r="F12" s="41">
        <v>442</v>
      </c>
      <c r="G12" s="46">
        <v>486028</v>
      </c>
      <c r="H12" s="47">
        <v>1767</v>
      </c>
      <c r="I12" s="46">
        <f>E12</f>
        <v>121507</v>
      </c>
      <c r="J12" s="108">
        <f>I12/J8</f>
        <v>434.96330767853942</v>
      </c>
      <c r="K12" s="113"/>
      <c r="L12" s="127">
        <f t="shared" ref="L12:L16" si="0">I12-K12</f>
        <v>121507</v>
      </c>
      <c r="M12" s="132">
        <f>I12</f>
        <v>121507</v>
      </c>
      <c r="N12" s="47">
        <f>M12</f>
        <v>121507</v>
      </c>
      <c r="P12" s="139">
        <f>2218+3082</f>
        <v>5300</v>
      </c>
    </row>
    <row r="13" spans="1:18" ht="15.75" thickBot="1" x14ac:dyDescent="0.3">
      <c r="A13" s="37" t="s">
        <v>20</v>
      </c>
      <c r="B13" s="38" t="s">
        <v>21</v>
      </c>
      <c r="C13" s="44">
        <v>1</v>
      </c>
      <c r="D13" s="44">
        <v>4</v>
      </c>
      <c r="E13" s="45">
        <v>100000</v>
      </c>
      <c r="F13" s="41">
        <v>364</v>
      </c>
      <c r="G13" s="46">
        <v>400000</v>
      </c>
      <c r="H13" s="47">
        <v>1455</v>
      </c>
      <c r="I13" s="46">
        <v>34546</v>
      </c>
      <c r="J13" s="108">
        <f>I13/J8</f>
        <v>123.66565240737425</v>
      </c>
      <c r="K13" s="114">
        <v>0</v>
      </c>
      <c r="L13" s="127">
        <f t="shared" si="0"/>
        <v>34546</v>
      </c>
      <c r="M13" s="132">
        <v>49506</v>
      </c>
      <c r="N13" s="47">
        <f>M13</f>
        <v>49506</v>
      </c>
      <c r="P13" s="138"/>
    </row>
    <row r="14" spans="1:18" ht="15.75" thickBot="1" x14ac:dyDescent="0.3">
      <c r="A14" s="37" t="s">
        <v>23</v>
      </c>
      <c r="B14" s="38" t="s">
        <v>24</v>
      </c>
      <c r="C14" s="44">
        <v>1</v>
      </c>
      <c r="D14" s="44">
        <v>24</v>
      </c>
      <c r="E14" s="45">
        <v>5000</v>
      </c>
      <c r="F14" s="41">
        <v>18</v>
      </c>
      <c r="G14" s="46">
        <v>120000</v>
      </c>
      <c r="H14" s="43">
        <v>436</v>
      </c>
      <c r="I14" s="46">
        <f>E14</f>
        <v>5000</v>
      </c>
      <c r="J14" s="107">
        <f>I14/J8</f>
        <v>17.898693395382136</v>
      </c>
      <c r="K14" s="114">
        <f>I14</f>
        <v>5000</v>
      </c>
      <c r="L14" s="127">
        <f t="shared" si="0"/>
        <v>0</v>
      </c>
      <c r="M14" s="132">
        <f>I14</f>
        <v>5000</v>
      </c>
      <c r="N14" s="131">
        <f>E14-M14</f>
        <v>0</v>
      </c>
      <c r="P14" s="140">
        <f>20000-P13</f>
        <v>20000</v>
      </c>
    </row>
    <row r="15" spans="1:18" ht="15.75" thickBot="1" x14ac:dyDescent="0.3">
      <c r="A15" s="37" t="s">
        <v>26</v>
      </c>
      <c r="B15" s="48" t="s">
        <v>27</v>
      </c>
      <c r="C15" s="44">
        <v>1</v>
      </c>
      <c r="D15" s="44">
        <v>24</v>
      </c>
      <c r="E15" s="45">
        <v>2600</v>
      </c>
      <c r="F15" s="41">
        <v>9</v>
      </c>
      <c r="G15" s="46">
        <v>62400</v>
      </c>
      <c r="H15" s="43">
        <v>227</v>
      </c>
      <c r="I15" s="46">
        <f>E15</f>
        <v>2600</v>
      </c>
      <c r="J15" s="107">
        <f>I15/J8</f>
        <v>9.3073205655987099</v>
      </c>
      <c r="K15" s="114">
        <v>2600</v>
      </c>
      <c r="L15" s="127">
        <f t="shared" si="0"/>
        <v>0</v>
      </c>
      <c r="M15" s="132">
        <f>I15</f>
        <v>2600</v>
      </c>
      <c r="N15" s="131">
        <f>E15-M15</f>
        <v>0</v>
      </c>
      <c r="R15" s="23">
        <f>I13+M13</f>
        <v>84052</v>
      </c>
    </row>
    <row r="16" spans="1:18" ht="15.75" thickBot="1" x14ac:dyDescent="0.3">
      <c r="A16" s="37" t="s">
        <v>29</v>
      </c>
      <c r="B16" s="48" t="s">
        <v>30</v>
      </c>
      <c r="C16" s="44">
        <v>1</v>
      </c>
      <c r="D16" s="44">
        <v>24</v>
      </c>
      <c r="E16" s="45">
        <v>4400</v>
      </c>
      <c r="F16" s="41">
        <v>16</v>
      </c>
      <c r="G16" s="46">
        <v>105600</v>
      </c>
      <c r="H16" s="43">
        <v>384</v>
      </c>
      <c r="I16" s="46">
        <f>E16</f>
        <v>4400</v>
      </c>
      <c r="J16" s="107">
        <f>I16/J8</f>
        <v>15.75085018793628</v>
      </c>
      <c r="K16" s="114">
        <f>I16</f>
        <v>4400</v>
      </c>
      <c r="L16" s="127">
        <f t="shared" si="0"/>
        <v>0</v>
      </c>
      <c r="M16" s="132">
        <f>I16</f>
        <v>4400</v>
      </c>
      <c r="N16" s="131">
        <f>E16-M16</f>
        <v>0</v>
      </c>
      <c r="R16">
        <f>S22</f>
        <v>34000</v>
      </c>
    </row>
    <row r="17" spans="1:20" ht="29.25" thickBot="1" x14ac:dyDescent="0.3">
      <c r="A17" s="49">
        <v>2</v>
      </c>
      <c r="B17" s="50" t="s">
        <v>32</v>
      </c>
      <c r="C17" s="51"/>
      <c r="D17" s="52"/>
      <c r="E17" s="53">
        <v>80000</v>
      </c>
      <c r="F17" s="54">
        <v>291</v>
      </c>
      <c r="G17" s="55">
        <v>1920000</v>
      </c>
      <c r="H17" s="56">
        <v>6982</v>
      </c>
      <c r="I17" s="55">
        <f>I18</f>
        <v>0</v>
      </c>
      <c r="J17" s="109">
        <f>J18</f>
        <v>0</v>
      </c>
      <c r="K17" s="113"/>
      <c r="L17" s="126"/>
      <c r="M17" s="109">
        <f>M18</f>
        <v>25000</v>
      </c>
      <c r="N17" s="56">
        <f>M17-N18</f>
        <v>18000</v>
      </c>
      <c r="O17" t="s">
        <v>63</v>
      </c>
      <c r="R17" s="23">
        <f>R15-R16</f>
        <v>50052</v>
      </c>
    </row>
    <row r="18" spans="1:20" ht="15.75" thickBot="1" x14ac:dyDescent="0.3">
      <c r="A18" s="58">
        <v>2.1</v>
      </c>
      <c r="B18" s="59" t="s">
        <v>33</v>
      </c>
      <c r="C18" s="60">
        <v>1</v>
      </c>
      <c r="D18" s="61">
        <v>24</v>
      </c>
      <c r="E18" s="62">
        <v>25000</v>
      </c>
      <c r="F18" s="63">
        <v>90.91</v>
      </c>
      <c r="G18" s="64">
        <v>600000</v>
      </c>
      <c r="H18" s="65">
        <v>2182</v>
      </c>
      <c r="I18" s="64">
        <v>0</v>
      </c>
      <c r="J18" s="110">
        <v>0</v>
      </c>
      <c r="K18" s="113"/>
      <c r="L18" s="126"/>
      <c r="M18" s="119">
        <f>E18</f>
        <v>25000</v>
      </c>
      <c r="N18" s="65">
        <f>2218+1200+500+3082</f>
        <v>7000</v>
      </c>
      <c r="O18" t="s">
        <v>58</v>
      </c>
    </row>
    <row r="19" spans="1:20" ht="15.75" thickBot="1" x14ac:dyDescent="0.3">
      <c r="A19" s="67">
        <v>3</v>
      </c>
      <c r="B19" s="68" t="s">
        <v>35</v>
      </c>
      <c r="C19" s="69"/>
      <c r="D19" s="70"/>
      <c r="E19" s="24">
        <v>55000</v>
      </c>
      <c r="F19" s="71">
        <v>200</v>
      </c>
      <c r="G19" s="26">
        <v>1320000</v>
      </c>
      <c r="H19" s="27">
        <v>4800</v>
      </c>
      <c r="I19" s="26">
        <f>I20+I21</f>
        <v>28382</v>
      </c>
      <c r="J19" s="105">
        <f>J20+J21</f>
        <v>101.60014318954717</v>
      </c>
      <c r="K19" s="113"/>
      <c r="L19" s="126"/>
      <c r="M19" s="105">
        <f>M20+M21</f>
        <v>50000</v>
      </c>
      <c r="N19" s="27">
        <f>N20</f>
        <v>40000</v>
      </c>
    </row>
    <row r="20" spans="1:20" ht="15.75" thickBot="1" x14ac:dyDescent="0.3">
      <c r="A20" s="73">
        <v>3.1</v>
      </c>
      <c r="B20" s="74" t="s">
        <v>36</v>
      </c>
      <c r="C20" s="75">
        <v>1</v>
      </c>
      <c r="D20" s="76">
        <v>24</v>
      </c>
      <c r="E20" s="77">
        <v>40000</v>
      </c>
      <c r="F20" s="41">
        <v>145.44999999999999</v>
      </c>
      <c r="G20" s="78">
        <v>960000</v>
      </c>
      <c r="H20" s="79">
        <v>3490.91</v>
      </c>
      <c r="I20" s="78">
        <v>18382</v>
      </c>
      <c r="J20" s="111">
        <f>I20/J8</f>
        <v>65.80275639878289</v>
      </c>
      <c r="K20" s="115">
        <v>0</v>
      </c>
      <c r="L20" s="127">
        <f>I20-K20</f>
        <v>18382</v>
      </c>
      <c r="M20" s="111">
        <f>E20</f>
        <v>40000</v>
      </c>
      <c r="N20" s="133">
        <f>M20</f>
        <v>40000</v>
      </c>
      <c r="O20" t="s">
        <v>64</v>
      </c>
      <c r="P20" s="23"/>
      <c r="S20">
        <v>15000</v>
      </c>
    </row>
    <row r="21" spans="1:20" ht="15.75" thickBot="1" x14ac:dyDescent="0.3">
      <c r="A21" s="60">
        <v>3.3</v>
      </c>
      <c r="B21" s="81" t="s">
        <v>47</v>
      </c>
      <c r="C21" s="60">
        <v>1</v>
      </c>
      <c r="D21" s="61">
        <v>24</v>
      </c>
      <c r="E21" s="62">
        <v>15000</v>
      </c>
      <c r="F21" s="82">
        <v>54.55</v>
      </c>
      <c r="G21" s="83">
        <v>360000</v>
      </c>
      <c r="H21" s="84">
        <v>1309</v>
      </c>
      <c r="I21" s="83">
        <v>10000</v>
      </c>
      <c r="J21" s="112">
        <f>I21/J8</f>
        <v>35.797386790764271</v>
      </c>
      <c r="K21" s="114">
        <f>I21</f>
        <v>10000</v>
      </c>
      <c r="L21" s="127">
        <f>I21-K21</f>
        <v>0</v>
      </c>
      <c r="M21" s="134">
        <v>10000</v>
      </c>
      <c r="N21" s="135">
        <v>0</v>
      </c>
      <c r="S21">
        <v>19000</v>
      </c>
    </row>
    <row r="22" spans="1:20" ht="15.75" thickBot="1" x14ac:dyDescent="0.3">
      <c r="A22" s="85"/>
      <c r="B22" s="68" t="s">
        <v>40</v>
      </c>
      <c r="C22" s="69"/>
      <c r="D22" s="70"/>
      <c r="E22" s="24">
        <v>316207</v>
      </c>
      <c r="F22" s="24">
        <v>1150</v>
      </c>
      <c r="G22" s="26">
        <v>3158828</v>
      </c>
      <c r="H22" s="27">
        <v>11487</v>
      </c>
      <c r="I22" s="26">
        <f>I10+I19</f>
        <v>199135</v>
      </c>
      <c r="J22" s="105">
        <f>J10+J19</f>
        <v>712.85126185788431</v>
      </c>
      <c r="K22" s="96">
        <f>SUM(K7:K21)</f>
        <v>24700</v>
      </c>
      <c r="L22" s="128">
        <f>SUM(L7:L21)</f>
        <v>174435</v>
      </c>
      <c r="M22" s="105">
        <f>M10+M19</f>
        <v>235713</v>
      </c>
      <c r="N22" s="136">
        <f>N10+N17+N19</f>
        <v>229013</v>
      </c>
      <c r="P22" s="141">
        <v>26618</v>
      </c>
      <c r="Q22" s="141" t="s">
        <v>65</v>
      </c>
      <c r="R22" t="s">
        <v>67</v>
      </c>
      <c r="S22">
        <f>SUM(S20:S21)</f>
        <v>34000</v>
      </c>
      <c r="T22" t="s">
        <v>62</v>
      </c>
    </row>
    <row r="23" spans="1:20" x14ac:dyDescent="0.25">
      <c r="A23" s="87"/>
      <c r="L23" s="125">
        <f>L22+N22</f>
        <v>403448</v>
      </c>
      <c r="P23" s="142">
        <f>L20+N20</f>
        <v>58382</v>
      </c>
      <c r="Q23" s="141" t="s">
        <v>66</v>
      </c>
    </row>
    <row r="24" spans="1:20" ht="15.75" thickBot="1" x14ac:dyDescent="0.3">
      <c r="J24" s="23">
        <f>D27-I10</f>
        <v>-0.3125</v>
      </c>
      <c r="L24" s="23" t="s">
        <v>59</v>
      </c>
      <c r="P24" s="141">
        <f>SUM(P22:P23)</f>
        <v>85000</v>
      </c>
      <c r="Q24" s="141"/>
    </row>
    <row r="25" spans="1:20" x14ac:dyDescent="0.25">
      <c r="B25" s="92"/>
      <c r="C25" s="93" t="s">
        <v>44</v>
      </c>
      <c r="D25" s="94" t="s">
        <v>9</v>
      </c>
      <c r="L25" s="23"/>
      <c r="O25" t="s">
        <v>60</v>
      </c>
    </row>
    <row r="26" spans="1:20" ht="15.75" x14ac:dyDescent="0.25">
      <c r="B26" s="95" t="s">
        <v>42</v>
      </c>
      <c r="C26" s="96">
        <v>712.85</v>
      </c>
      <c r="D26" s="97">
        <f>C26*C31</f>
        <v>199134.64750000002</v>
      </c>
      <c r="H26" s="88">
        <v>199134.65</v>
      </c>
      <c r="I26">
        <f>H26/H27</f>
        <v>279.35000350704917</v>
      </c>
      <c r="K26" s="23">
        <f>D28-I21</f>
        <v>18381.96</v>
      </c>
      <c r="M26" s="23">
        <v>205300</v>
      </c>
      <c r="O26" s="122">
        <f>D26</f>
        <v>199134.64750000002</v>
      </c>
      <c r="P26" s="122"/>
      <c r="Q26" s="122"/>
    </row>
    <row r="27" spans="1:20" x14ac:dyDescent="0.25">
      <c r="B27" s="95" t="s">
        <v>43</v>
      </c>
      <c r="C27" s="96">
        <v>611.25</v>
      </c>
      <c r="D27" s="97">
        <f>C27*C31</f>
        <v>170752.6875</v>
      </c>
      <c r="H27">
        <v>712.85</v>
      </c>
      <c r="M27">
        <v>50052</v>
      </c>
      <c r="N27" s="23"/>
      <c r="O27" s="122">
        <v>235713</v>
      </c>
      <c r="P27" s="122"/>
      <c r="Q27" s="122"/>
    </row>
    <row r="28" spans="1:20" x14ac:dyDescent="0.25">
      <c r="B28" s="95" t="s">
        <v>46</v>
      </c>
      <c r="C28" s="96">
        <v>101.6</v>
      </c>
      <c r="D28" s="97">
        <f>C28*C31</f>
        <v>28381.96</v>
      </c>
      <c r="H28" s="91">
        <f>H27-101.6</f>
        <v>611.25</v>
      </c>
      <c r="M28" s="23">
        <f>SUM(M26:M27)</f>
        <v>255352</v>
      </c>
      <c r="O28" s="122"/>
      <c r="P28" s="122"/>
      <c r="Q28" s="122"/>
    </row>
    <row r="29" spans="1:20" x14ac:dyDescent="0.25">
      <c r="B29" s="95"/>
      <c r="C29" s="96"/>
      <c r="D29" s="97"/>
      <c r="K29">
        <v>500</v>
      </c>
      <c r="O29" s="123"/>
      <c r="P29" s="122"/>
      <c r="Q29" s="123"/>
    </row>
    <row r="30" spans="1:20" x14ac:dyDescent="0.25">
      <c r="B30" s="95"/>
      <c r="C30" s="96"/>
      <c r="D30" s="97"/>
      <c r="F30">
        <v>717.85</v>
      </c>
      <c r="H30" s="90">
        <v>616.25</v>
      </c>
      <c r="O30" s="122">
        <f>SUM(O26:O29)</f>
        <v>434847.64750000002</v>
      </c>
      <c r="P30" s="122"/>
      <c r="Q30" s="122"/>
    </row>
    <row r="31" spans="1:20" ht="15.75" thickBot="1" x14ac:dyDescent="0.3">
      <c r="B31" s="98" t="s">
        <v>45</v>
      </c>
      <c r="C31" s="99">
        <v>279.35000000000002</v>
      </c>
      <c r="D31" s="100"/>
      <c r="F31" s="89">
        <f>H30/F30*100</f>
        <v>85.846625339555615</v>
      </c>
      <c r="H31" t="s">
        <v>41</v>
      </c>
      <c r="O31" s="121">
        <f>G22-O30</f>
        <v>2723980.3525</v>
      </c>
      <c r="P31" s="120" t="s">
        <v>68</v>
      </c>
      <c r="Q31" s="120"/>
    </row>
    <row r="32" spans="1:20" x14ac:dyDescent="0.25">
      <c r="F32">
        <f>101.6/F30*100</f>
        <v>14.153374660444381</v>
      </c>
    </row>
    <row r="33" spans="4:11" x14ac:dyDescent="0.25">
      <c r="D33">
        <v>712</v>
      </c>
      <c r="K33">
        <f>101.6*I26</f>
        <v>28381.960356316195</v>
      </c>
    </row>
    <row r="34" spans="4:11" x14ac:dyDescent="0.25">
      <c r="D34">
        <v>845</v>
      </c>
    </row>
    <row r="35" spans="4:11" x14ac:dyDescent="0.25">
      <c r="D35">
        <f>SUM(D33:D34)</f>
        <v>1557</v>
      </c>
    </row>
    <row r="36" spans="4:11" x14ac:dyDescent="0.25">
      <c r="D36" s="256">
        <v>1725</v>
      </c>
      <c r="E36" s="256"/>
      <c r="F36" s="256"/>
    </row>
    <row r="37" spans="4:11" x14ac:dyDescent="0.25">
      <c r="D37" s="256"/>
      <c r="E37" s="256">
        <f>D36-D35</f>
        <v>168</v>
      </c>
      <c r="F37" s="256">
        <f>E37*280</f>
        <v>47040</v>
      </c>
    </row>
  </sheetData>
  <mergeCells count="11">
    <mergeCell ref="G6:H6"/>
    <mergeCell ref="I6:J6"/>
    <mergeCell ref="B1:D1"/>
    <mergeCell ref="B2:C2"/>
    <mergeCell ref="B3:D3"/>
    <mergeCell ref="B4:D4"/>
    <mergeCell ref="A6:A8"/>
    <mergeCell ref="B6:B7"/>
    <mergeCell ref="C6:C7"/>
    <mergeCell ref="D6:D7"/>
    <mergeCell ref="E6:F6"/>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FB649-CD4B-4F21-9E9C-D22B37723DDC}">
  <dimension ref="A1:Q23"/>
  <sheetViews>
    <sheetView topLeftCell="A15" zoomScale="78" zoomScaleNormal="78" workbookViewId="0">
      <selection activeCell="O11" sqref="O11"/>
    </sheetView>
  </sheetViews>
  <sheetFormatPr defaultRowHeight="15" x14ac:dyDescent="0.25"/>
  <cols>
    <col min="2" max="2" width="29.28515625" bestFit="1" customWidth="1"/>
    <col min="6" max="6" width="10" bestFit="1" customWidth="1"/>
    <col min="7" max="7" width="10.140625" bestFit="1" customWidth="1"/>
    <col min="9" max="9" width="34.5703125" bestFit="1" customWidth="1"/>
  </cols>
  <sheetData>
    <row r="1" spans="1:17" x14ac:dyDescent="0.25">
      <c r="A1" s="2"/>
      <c r="B1" s="359" t="s">
        <v>0</v>
      </c>
      <c r="C1" s="359"/>
      <c r="D1" s="359"/>
      <c r="E1" s="3"/>
      <c r="F1" s="3"/>
      <c r="G1" s="3"/>
      <c r="H1" s="3"/>
      <c r="I1" s="1"/>
    </row>
    <row r="2" spans="1:17" x14ac:dyDescent="0.25">
      <c r="A2" s="2"/>
      <c r="B2" s="359" t="s">
        <v>1</v>
      </c>
      <c r="C2" s="359"/>
      <c r="D2" s="4"/>
      <c r="E2" s="4"/>
      <c r="F2" s="4"/>
      <c r="G2" s="4"/>
      <c r="H2" s="4"/>
      <c r="I2" s="4"/>
    </row>
    <row r="3" spans="1:17" x14ac:dyDescent="0.25">
      <c r="A3" s="2"/>
      <c r="B3" s="379"/>
      <c r="C3" s="379"/>
      <c r="D3" s="379"/>
      <c r="E3" s="3"/>
      <c r="F3" s="3"/>
      <c r="G3" s="3"/>
      <c r="H3" s="3"/>
      <c r="I3" s="1"/>
    </row>
    <row r="4" spans="1:17" x14ac:dyDescent="0.25">
      <c r="A4" s="2"/>
      <c r="B4" s="359" t="s">
        <v>2</v>
      </c>
      <c r="C4" s="359"/>
      <c r="D4" s="359"/>
      <c r="E4" s="3"/>
      <c r="F4" s="3"/>
      <c r="G4" s="3"/>
      <c r="H4" s="3"/>
      <c r="I4" s="1"/>
    </row>
    <row r="5" spans="1:17" ht="15.75" thickBot="1" x14ac:dyDescent="0.3">
      <c r="A5" s="5"/>
      <c r="B5" s="3"/>
      <c r="C5" s="3"/>
      <c r="D5" s="3"/>
      <c r="E5" s="3"/>
      <c r="F5" s="3"/>
      <c r="G5" s="3"/>
      <c r="H5" s="3"/>
      <c r="I5" s="1"/>
    </row>
    <row r="6" spans="1:17" ht="28.5" customHeight="1" thickBot="1" x14ac:dyDescent="0.3">
      <c r="A6" s="364"/>
      <c r="B6" s="369" t="s">
        <v>3</v>
      </c>
      <c r="C6" s="371" t="s">
        <v>4</v>
      </c>
      <c r="D6" s="371" t="s">
        <v>5</v>
      </c>
      <c r="E6" s="373" t="s">
        <v>6</v>
      </c>
      <c r="F6" s="380"/>
      <c r="G6" s="381" t="s">
        <v>7</v>
      </c>
      <c r="H6" s="382"/>
      <c r="I6" s="7" t="s">
        <v>8</v>
      </c>
    </row>
    <row r="7" spans="1:17" ht="15.75" thickBot="1" x14ac:dyDescent="0.3">
      <c r="A7" s="365"/>
      <c r="B7" s="370"/>
      <c r="C7" s="372"/>
      <c r="D7" s="372"/>
      <c r="E7" s="8" t="s">
        <v>9</v>
      </c>
      <c r="F7" s="8" t="s">
        <v>10</v>
      </c>
      <c r="G7" s="6" t="s">
        <v>9</v>
      </c>
      <c r="H7" s="9" t="s">
        <v>10</v>
      </c>
      <c r="I7" s="10"/>
    </row>
    <row r="8" spans="1:17" ht="15.75" thickBot="1" x14ac:dyDescent="0.3">
      <c r="A8" s="366"/>
      <c r="B8" s="11"/>
      <c r="C8" s="12"/>
      <c r="D8" s="13"/>
      <c r="E8" s="14"/>
      <c r="F8" s="15">
        <v>275</v>
      </c>
      <c r="G8" s="16"/>
      <c r="H8" s="17">
        <v>275</v>
      </c>
      <c r="I8" s="18" t="s">
        <v>11</v>
      </c>
    </row>
    <row r="9" spans="1:17" ht="15.75" thickBot="1" x14ac:dyDescent="0.3">
      <c r="A9" s="19">
        <v>1</v>
      </c>
      <c r="B9" s="20" t="s">
        <v>12</v>
      </c>
      <c r="C9" s="21"/>
      <c r="D9" s="22"/>
      <c r="E9" s="24">
        <v>236207</v>
      </c>
      <c r="F9" s="25">
        <v>859</v>
      </c>
      <c r="G9" s="26">
        <v>1238828</v>
      </c>
      <c r="H9" s="27">
        <v>4505</v>
      </c>
      <c r="I9" s="22"/>
    </row>
    <row r="10" spans="1:17" ht="29.25" thickBot="1" x14ac:dyDescent="0.3">
      <c r="A10" s="28">
        <v>1.1000000000000001</v>
      </c>
      <c r="B10" s="29" t="s">
        <v>13</v>
      </c>
      <c r="C10" s="30"/>
      <c r="D10" s="31"/>
      <c r="E10" s="32">
        <v>236207</v>
      </c>
      <c r="F10" s="33">
        <v>859</v>
      </c>
      <c r="G10" s="34">
        <v>1238828</v>
      </c>
      <c r="H10" s="35">
        <v>4505</v>
      </c>
      <c r="I10" s="36"/>
    </row>
    <row r="11" spans="1:17" ht="165.75" thickBot="1" x14ac:dyDescent="0.3">
      <c r="A11" s="37" t="s">
        <v>14</v>
      </c>
      <c r="B11" s="38" t="s">
        <v>15</v>
      </c>
      <c r="C11" s="39">
        <v>1</v>
      </c>
      <c r="D11" s="39">
        <v>24</v>
      </c>
      <c r="E11" s="40">
        <v>2700</v>
      </c>
      <c r="F11" s="41">
        <v>10</v>
      </c>
      <c r="G11" s="42">
        <v>64800</v>
      </c>
      <c r="H11" s="43">
        <v>236</v>
      </c>
      <c r="I11" s="38" t="s">
        <v>16</v>
      </c>
      <c r="Q11">
        <v>2700</v>
      </c>
    </row>
    <row r="12" spans="1:17" ht="105.75" thickBot="1" x14ac:dyDescent="0.3">
      <c r="A12" s="37" t="s">
        <v>17</v>
      </c>
      <c r="B12" s="38" t="s">
        <v>18</v>
      </c>
      <c r="C12" s="44">
        <v>1</v>
      </c>
      <c r="D12" s="44">
        <v>4</v>
      </c>
      <c r="E12" s="45">
        <v>121507</v>
      </c>
      <c r="F12" s="41">
        <v>442</v>
      </c>
      <c r="G12" s="46">
        <v>486028</v>
      </c>
      <c r="H12" s="47">
        <v>1767</v>
      </c>
      <c r="I12" s="38" t="s">
        <v>19</v>
      </c>
      <c r="Q12">
        <v>2600</v>
      </c>
    </row>
    <row r="13" spans="1:17" ht="180.75" thickBot="1" x14ac:dyDescent="0.3">
      <c r="A13" s="37" t="s">
        <v>20</v>
      </c>
      <c r="B13" s="38" t="s">
        <v>21</v>
      </c>
      <c r="C13" s="44">
        <v>1</v>
      </c>
      <c r="D13" s="44">
        <v>4</v>
      </c>
      <c r="E13" s="45">
        <v>100000</v>
      </c>
      <c r="F13" s="41">
        <v>364</v>
      </c>
      <c r="G13" s="46">
        <v>400000</v>
      </c>
      <c r="H13" s="47">
        <v>1455</v>
      </c>
      <c r="I13" s="38" t="s">
        <v>22</v>
      </c>
      <c r="Q13">
        <v>5000</v>
      </c>
    </row>
    <row r="14" spans="1:17" ht="165.75" thickBot="1" x14ac:dyDescent="0.3">
      <c r="A14" s="37" t="s">
        <v>23</v>
      </c>
      <c r="B14" s="38" t="s">
        <v>24</v>
      </c>
      <c r="C14" s="44">
        <v>1</v>
      </c>
      <c r="D14" s="44">
        <v>24</v>
      </c>
      <c r="E14" s="45">
        <v>5000</v>
      </c>
      <c r="F14" s="41">
        <v>18</v>
      </c>
      <c r="G14" s="46">
        <v>120000</v>
      </c>
      <c r="H14" s="43">
        <v>436</v>
      </c>
      <c r="I14" s="38" t="s">
        <v>25</v>
      </c>
      <c r="Q14">
        <v>4400</v>
      </c>
    </row>
    <row r="15" spans="1:17" ht="180.75" thickBot="1" x14ac:dyDescent="0.3">
      <c r="A15" s="37" t="s">
        <v>26</v>
      </c>
      <c r="B15" s="48" t="s">
        <v>27</v>
      </c>
      <c r="C15" s="44">
        <v>1</v>
      </c>
      <c r="D15" s="44">
        <v>24</v>
      </c>
      <c r="E15" s="45">
        <v>2600</v>
      </c>
      <c r="F15" s="41">
        <v>9</v>
      </c>
      <c r="G15" s="46">
        <v>62400</v>
      </c>
      <c r="H15" s="43">
        <v>227</v>
      </c>
      <c r="I15" s="38" t="s">
        <v>28</v>
      </c>
      <c r="Q15">
        <v>33000</v>
      </c>
    </row>
    <row r="16" spans="1:17" ht="75.75" thickBot="1" x14ac:dyDescent="0.3">
      <c r="A16" s="37" t="s">
        <v>29</v>
      </c>
      <c r="B16" s="48" t="s">
        <v>30</v>
      </c>
      <c r="C16" s="44">
        <v>1</v>
      </c>
      <c r="D16" s="44">
        <v>24</v>
      </c>
      <c r="E16" s="45">
        <v>4400</v>
      </c>
      <c r="F16" s="41">
        <v>16</v>
      </c>
      <c r="G16" s="46">
        <v>105600</v>
      </c>
      <c r="H16" s="43">
        <v>384</v>
      </c>
      <c r="I16" s="38" t="s">
        <v>31</v>
      </c>
      <c r="Q16">
        <v>88507</v>
      </c>
    </row>
    <row r="17" spans="1:17" ht="29.25" thickBot="1" x14ac:dyDescent="0.3">
      <c r="A17" s="49">
        <v>2</v>
      </c>
      <c r="B17" s="50" t="s">
        <v>32</v>
      </c>
      <c r="C17" s="51"/>
      <c r="D17" s="52"/>
      <c r="E17" s="53">
        <v>80000</v>
      </c>
      <c r="F17" s="54">
        <v>291</v>
      </c>
      <c r="G17" s="55">
        <v>1920000</v>
      </c>
      <c r="H17" s="56">
        <v>6982</v>
      </c>
      <c r="I17" s="57"/>
      <c r="Q17">
        <f>SUM(Q11:Q16)</f>
        <v>136207</v>
      </c>
    </row>
    <row r="18" spans="1:17" ht="45.75" thickBot="1" x14ac:dyDescent="0.3">
      <c r="A18" s="58">
        <v>2.1</v>
      </c>
      <c r="B18" s="59" t="s">
        <v>33</v>
      </c>
      <c r="C18" s="60">
        <v>1</v>
      </c>
      <c r="D18" s="61">
        <v>24</v>
      </c>
      <c r="E18" s="62">
        <v>25000</v>
      </c>
      <c r="F18" s="63">
        <v>90.91</v>
      </c>
      <c r="G18" s="64">
        <v>600000</v>
      </c>
      <c r="H18" s="65">
        <v>2182</v>
      </c>
      <c r="I18" s="66" t="s">
        <v>34</v>
      </c>
    </row>
    <row r="19" spans="1:17" ht="15.75" thickBot="1" x14ac:dyDescent="0.3">
      <c r="A19" s="67">
        <v>3</v>
      </c>
      <c r="B19" s="68" t="s">
        <v>35</v>
      </c>
      <c r="C19" s="69"/>
      <c r="D19" s="70"/>
      <c r="E19" s="24">
        <v>55000</v>
      </c>
      <c r="F19" s="71">
        <v>200</v>
      </c>
      <c r="G19" s="26">
        <v>1320000</v>
      </c>
      <c r="H19" s="27">
        <v>4800</v>
      </c>
      <c r="I19" s="72"/>
    </row>
    <row r="20" spans="1:17" ht="75.75" thickBot="1" x14ac:dyDescent="0.3">
      <c r="A20" s="73">
        <v>3.1</v>
      </c>
      <c r="B20" s="74" t="s">
        <v>36</v>
      </c>
      <c r="C20" s="75">
        <v>1</v>
      </c>
      <c r="D20" s="76">
        <v>24</v>
      </c>
      <c r="E20" s="77">
        <v>40000</v>
      </c>
      <c r="F20" s="41">
        <v>145.44999999999999</v>
      </c>
      <c r="G20" s="78">
        <v>960000</v>
      </c>
      <c r="H20" s="79">
        <v>3490.91</v>
      </c>
      <c r="I20" s="80" t="s">
        <v>37</v>
      </c>
    </row>
    <row r="21" spans="1:17" ht="75.75" thickBot="1" x14ac:dyDescent="0.3">
      <c r="A21" s="60">
        <v>3.3</v>
      </c>
      <c r="B21" s="81" t="s">
        <v>38</v>
      </c>
      <c r="C21" s="60">
        <v>1</v>
      </c>
      <c r="D21" s="61">
        <v>24</v>
      </c>
      <c r="E21" s="62">
        <v>15000</v>
      </c>
      <c r="F21" s="82">
        <v>54.55</v>
      </c>
      <c r="G21" s="83">
        <v>360000</v>
      </c>
      <c r="H21" s="84">
        <v>1309</v>
      </c>
      <c r="I21" s="66" t="s">
        <v>39</v>
      </c>
    </row>
    <row r="22" spans="1:17" ht="15.75" thickBot="1" x14ac:dyDescent="0.3">
      <c r="A22" s="85"/>
      <c r="B22" s="68" t="s">
        <v>40</v>
      </c>
      <c r="C22" s="69"/>
      <c r="D22" s="70"/>
      <c r="E22" s="24">
        <v>316207</v>
      </c>
      <c r="F22" s="24">
        <v>1150</v>
      </c>
      <c r="G22" s="26">
        <v>3158828</v>
      </c>
      <c r="H22" s="27">
        <v>11487</v>
      </c>
      <c r="I22" s="86"/>
    </row>
    <row r="23" spans="1:17" x14ac:dyDescent="0.25">
      <c r="A23" s="87"/>
    </row>
  </sheetData>
  <mergeCells count="10">
    <mergeCell ref="G6:H6"/>
    <mergeCell ref="B1:D1"/>
    <mergeCell ref="B2:C2"/>
    <mergeCell ref="B3:D3"/>
    <mergeCell ref="B4:D4"/>
    <mergeCell ref="A6:A8"/>
    <mergeCell ref="B6:B7"/>
    <mergeCell ref="C6:C7"/>
    <mergeCell ref="D6:D7"/>
    <mergeCell ref="E6:F6"/>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Sheet1 (5)</vt:lpstr>
      <vt:lpstr>FR JULY 26</vt:lpstr>
      <vt:lpstr>Sheet1 (6)</vt:lpstr>
      <vt:lpstr>FR</vt:lpstr>
      <vt:lpstr>Sheet1 (4)</vt:lpstr>
      <vt:lpstr>Sheet1 (3)</vt:lpstr>
      <vt:lpstr>Sheet1 (2)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 Peter</dc:creator>
  <cp:lastModifiedBy>Kiran Peter</cp:lastModifiedBy>
  <cp:lastPrinted>2026-07-21T08:54:40Z</cp:lastPrinted>
  <dcterms:created xsi:type="dcterms:W3CDTF">2026-02-02T17:38:18Z</dcterms:created>
  <dcterms:modified xsi:type="dcterms:W3CDTF">2026-07-21T09:48:10Z</dcterms:modified>
</cp:coreProperties>
</file>