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uwakhat\Donor\Globalgiving\Project PSRD\"/>
    </mc:Choice>
  </mc:AlternateContent>
  <bookViews>
    <workbookView xWindow="0" yWindow="0" windowWidth="19200" windowHeight="7050"/>
  </bookViews>
  <sheets>
    <sheet name="List Project Cost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D27" i="1"/>
  <c r="E27" i="1" s="1"/>
  <c r="E26" i="1"/>
  <c r="E25" i="1"/>
  <c r="E24" i="1"/>
  <c r="E23" i="1"/>
  <c r="E22" i="1"/>
  <c r="F36" i="1" s="1"/>
  <c r="E21" i="1"/>
  <c r="E17" i="1"/>
  <c r="E12" i="1"/>
  <c r="E11" i="1"/>
  <c r="E10" i="1"/>
  <c r="F21" i="1" s="1"/>
  <c r="E62" i="1" l="1"/>
  <c r="E63" i="1" l="1"/>
  <c r="E64" i="1" s="1"/>
  <c r="E66" i="1" s="1"/>
</calcChain>
</file>

<file path=xl/sharedStrings.xml><?xml version="1.0" encoding="utf-8"?>
<sst xmlns="http://schemas.openxmlformats.org/spreadsheetml/2006/main" count="81" uniqueCount="79">
  <si>
    <t>#</t>
  </si>
  <si>
    <t>Cost</t>
  </si>
  <si>
    <t>Visual</t>
  </si>
  <si>
    <t>Standee</t>
  </si>
  <si>
    <t>Soft Board</t>
  </si>
  <si>
    <t>Flexex 8x10</t>
  </si>
  <si>
    <t>Flex 4x4</t>
  </si>
  <si>
    <t>Soft board 4x4 for outside classes</t>
  </si>
  <si>
    <t>Brouchers 4 page</t>
  </si>
  <si>
    <t>Renovation &amp; Painting inside &amp; outside</t>
  </si>
  <si>
    <t>Ramp - Fibershed</t>
  </si>
  <si>
    <t>Social Media Branding Board</t>
  </si>
  <si>
    <t>School Decore in the context of AI</t>
  </si>
  <si>
    <t>AI cupboard with books for Library</t>
  </si>
  <si>
    <t>Clubs</t>
  </si>
  <si>
    <t>Moveable screen - Soft board</t>
  </si>
  <si>
    <t>Logistic</t>
  </si>
  <si>
    <t>LED</t>
  </si>
  <si>
    <t>Class - laptop</t>
  </si>
  <si>
    <t>Operation Staff - Laptop</t>
  </si>
  <si>
    <t>Children - laptop</t>
  </si>
  <si>
    <t>Cupboard</t>
  </si>
  <si>
    <t>Charger Board</t>
  </si>
  <si>
    <t>Presentation Table</t>
  </si>
  <si>
    <t>Speaker</t>
  </si>
  <si>
    <t>Mic</t>
  </si>
  <si>
    <t>Tripod</t>
  </si>
  <si>
    <t>Wireless Mic</t>
  </si>
  <si>
    <t>Airmouse mouse presenter</t>
  </si>
  <si>
    <t>HDMI</t>
  </si>
  <si>
    <t>USB</t>
  </si>
  <si>
    <t>External Hard drive 1TB</t>
  </si>
  <si>
    <t>Trainings: Teachers</t>
  </si>
  <si>
    <t>AI awreness workshops - teachers</t>
  </si>
  <si>
    <t>Lesson plan workshops -teachers</t>
  </si>
  <si>
    <t>Manuals</t>
  </si>
  <si>
    <t>Lesson Plans manuals</t>
  </si>
  <si>
    <t>Study plans manuals</t>
  </si>
  <si>
    <t xml:space="preserve"> </t>
  </si>
  <si>
    <t>E study plan of AI ( 10 topics )</t>
  </si>
  <si>
    <t>MonthlyExpenses 12 months</t>
  </si>
  <si>
    <t>Staff Direct</t>
  </si>
  <si>
    <t>Teachers</t>
  </si>
  <si>
    <t>montly salary</t>
  </si>
  <si>
    <t>IT &amp; Computor  - Noor</t>
  </si>
  <si>
    <t>Level 1</t>
  </si>
  <si>
    <t>Program Cordinator - Adnan</t>
  </si>
  <si>
    <t>Level 2</t>
  </si>
  <si>
    <t>Performance &amp; Monitoring Evaluation - Basma</t>
  </si>
  <si>
    <t>Level 3</t>
  </si>
  <si>
    <t>Operational Head AI Education</t>
  </si>
  <si>
    <t>Coordination with teachers - Monazzah</t>
  </si>
  <si>
    <t xml:space="preserve">Principal </t>
  </si>
  <si>
    <t>Donor Reporting Officer</t>
  </si>
  <si>
    <t>Project Management - Manager</t>
  </si>
  <si>
    <t>Consultant - Lesson Plan and study plans</t>
  </si>
  <si>
    <t>Operational Expenses</t>
  </si>
  <si>
    <t>Meeting Expenses</t>
  </si>
  <si>
    <t>Workshop</t>
  </si>
  <si>
    <t>Internet 100 MB</t>
  </si>
  <si>
    <t>Repair &amp; Maintenance 150 laptop</t>
  </si>
  <si>
    <t>Printing - papers</t>
  </si>
  <si>
    <t>Travelling</t>
  </si>
  <si>
    <t>Entertainment</t>
  </si>
  <si>
    <t xml:space="preserve">Marketing - Social Media &amp; Hard </t>
  </si>
  <si>
    <t xml:space="preserve">Direct Cost - </t>
  </si>
  <si>
    <t>Muwakhat Management Fee</t>
  </si>
  <si>
    <t>Rs. Per dollar</t>
  </si>
  <si>
    <t>Details</t>
  </si>
  <si>
    <t>PROJECT COSTING</t>
  </si>
  <si>
    <t>PERIOD:</t>
  </si>
  <si>
    <t>Heading</t>
  </si>
  <si>
    <t>MUWAKHAT FOUNDATION &amp; PSRD SCHOOL</t>
  </si>
  <si>
    <t>12 MONTHS</t>
  </si>
  <si>
    <t>Pak Rupees</t>
  </si>
  <si>
    <t>US$</t>
  </si>
  <si>
    <t>TOTAL PROJECT COST</t>
  </si>
  <si>
    <t>Income Generations - ( handmade &amp; Cooking)</t>
  </si>
  <si>
    <t>Income Generations ( digital: Shopify+Graphic design+Social Media Marketing)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</si>
</sst>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2" fillId="0" borderId="1" xfId="0" applyFont="1" applyBorder="1" applyAlignment="1">
      <alignment horizontal="right"/>
    </xf>
    <xf numFmtId="164" fontId="2" fillId="0" borderId="1" xfId="1" applyNumberFormat="1" applyFont="1" applyBorder="1" applyAlignment="1"/>
    <xf numFmtId="9" fontId="0" fillId="0" borderId="1" xfId="0" applyNumberFormat="1" applyFont="1" applyBorder="1" applyAlignment="1"/>
    <xf numFmtId="164" fontId="0" fillId="0" borderId="1" xfId="1" applyNumberFormat="1" applyFont="1" applyBorder="1" applyAlignment="1"/>
    <xf numFmtId="164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/>
    <xf numFmtId="164" fontId="2" fillId="2" borderId="1" xfId="1" applyNumberFormat="1" applyFont="1" applyFill="1" applyBorder="1" applyAlignment="1"/>
    <xf numFmtId="0" fontId="0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abSelected="1" topLeftCell="C1" zoomScale="240" zoomScaleNormal="240" workbookViewId="0">
      <selection activeCell="D64" sqref="D64"/>
    </sheetView>
  </sheetViews>
  <sheetFormatPr defaultColWidth="8.8984375" defaultRowHeight="13" x14ac:dyDescent="0.3"/>
  <cols>
    <col min="1" max="1" width="8.8984375" style="1"/>
    <col min="2" max="2" width="25.5" style="1" bestFit="1" customWidth="1"/>
    <col min="3" max="3" width="40.5" style="1" bestFit="1" customWidth="1"/>
    <col min="4" max="4" width="8.8984375" style="1"/>
    <col min="5" max="5" width="13.69921875" style="1" bestFit="1" customWidth="1"/>
    <col min="6" max="16384" width="8.8984375" style="1"/>
  </cols>
  <sheetData>
    <row r="2" spans="2:5" x14ac:dyDescent="0.3">
      <c r="B2" s="3" t="s">
        <v>72</v>
      </c>
    </row>
    <row r="3" spans="2:5" x14ac:dyDescent="0.3">
      <c r="B3" s="3" t="s">
        <v>69</v>
      </c>
    </row>
    <row r="4" spans="2:5" x14ac:dyDescent="0.3">
      <c r="B4" s="1" t="s">
        <v>70</v>
      </c>
      <c r="C4" s="3" t="s">
        <v>73</v>
      </c>
      <c r="D4" s="1" t="s">
        <v>38</v>
      </c>
      <c r="E4" s="1" t="s">
        <v>38</v>
      </c>
    </row>
    <row r="5" spans="2:5" x14ac:dyDescent="0.3">
      <c r="B5" s="4" t="s">
        <v>71</v>
      </c>
      <c r="C5" s="4" t="s">
        <v>68</v>
      </c>
      <c r="D5" s="14" t="s">
        <v>0</v>
      </c>
      <c r="E5" s="14" t="s">
        <v>1</v>
      </c>
    </row>
    <row r="6" spans="2:5" x14ac:dyDescent="0.3">
      <c r="B6" s="4"/>
      <c r="C6" s="4"/>
      <c r="D6" s="14"/>
      <c r="E6" s="14" t="s">
        <v>74</v>
      </c>
    </row>
    <row r="7" spans="2:5" x14ac:dyDescent="0.3">
      <c r="B7" s="4" t="s">
        <v>2</v>
      </c>
      <c r="C7" s="6" t="s">
        <v>3</v>
      </c>
      <c r="D7" s="7">
        <v>3</v>
      </c>
      <c r="E7" s="7">
        <v>1800</v>
      </c>
    </row>
    <row r="8" spans="2:5" x14ac:dyDescent="0.3">
      <c r="B8" s="8"/>
      <c r="C8" s="6" t="s">
        <v>4</v>
      </c>
      <c r="D8" s="7">
        <v>1</v>
      </c>
      <c r="E8" s="7">
        <v>30000</v>
      </c>
    </row>
    <row r="9" spans="2:5" x14ac:dyDescent="0.3">
      <c r="B9" s="8"/>
      <c r="C9" s="6" t="s">
        <v>5</v>
      </c>
      <c r="D9" s="7">
        <v>2</v>
      </c>
      <c r="E9" s="7">
        <v>10000</v>
      </c>
    </row>
    <row r="10" spans="2:5" x14ac:dyDescent="0.3">
      <c r="B10" s="8"/>
      <c r="C10" s="6" t="s">
        <v>6</v>
      </c>
      <c r="D10" s="7">
        <v>8</v>
      </c>
      <c r="E10" s="7">
        <f>800*D10</f>
        <v>6400</v>
      </c>
    </row>
    <row r="11" spans="2:5" x14ac:dyDescent="0.3">
      <c r="B11" s="8"/>
      <c r="C11" s="6" t="s">
        <v>7</v>
      </c>
      <c r="D11" s="7">
        <v>15</v>
      </c>
      <c r="E11" s="7">
        <f>3000*D11</f>
        <v>45000</v>
      </c>
    </row>
    <row r="12" spans="2:5" x14ac:dyDescent="0.3">
      <c r="B12" s="8"/>
      <c r="C12" s="6" t="s">
        <v>8</v>
      </c>
      <c r="D12" s="7">
        <v>2000</v>
      </c>
      <c r="E12" s="7">
        <f>6*4*D12</f>
        <v>48000</v>
      </c>
    </row>
    <row r="13" spans="2:5" x14ac:dyDescent="0.3">
      <c r="B13" s="8"/>
      <c r="C13" s="5" t="s">
        <v>9</v>
      </c>
      <c r="D13" s="8"/>
      <c r="E13" s="8">
        <v>400000</v>
      </c>
    </row>
    <row r="14" spans="2:5" x14ac:dyDescent="0.3">
      <c r="B14" s="8"/>
      <c r="C14" s="5" t="s">
        <v>10</v>
      </c>
      <c r="D14" s="8"/>
      <c r="E14" s="8">
        <v>1000000</v>
      </c>
    </row>
    <row r="15" spans="2:5" x14ac:dyDescent="0.3">
      <c r="B15" s="8"/>
      <c r="C15" s="5" t="s">
        <v>11</v>
      </c>
      <c r="D15" s="5">
        <v>4</v>
      </c>
      <c r="E15" s="8">
        <v>30000</v>
      </c>
    </row>
    <row r="16" spans="2:5" x14ac:dyDescent="0.3">
      <c r="B16" s="8"/>
      <c r="C16" s="5" t="s">
        <v>12</v>
      </c>
      <c r="D16" s="5"/>
      <c r="E16" s="8">
        <v>500000</v>
      </c>
    </row>
    <row r="17" spans="2:6" x14ac:dyDescent="0.3">
      <c r="B17" s="8"/>
      <c r="C17" s="5" t="s">
        <v>13</v>
      </c>
      <c r="D17" s="5"/>
      <c r="E17" s="8">
        <f>25000+(3000*100)</f>
        <v>325000</v>
      </c>
    </row>
    <row r="18" spans="2:6" x14ac:dyDescent="0.3">
      <c r="B18" s="8"/>
      <c r="C18" s="5" t="s">
        <v>14</v>
      </c>
      <c r="D18" s="5">
        <v>8</v>
      </c>
      <c r="E18" s="8">
        <v>800000</v>
      </c>
    </row>
    <row r="19" spans="2:6" x14ac:dyDescent="0.3">
      <c r="B19" s="8"/>
      <c r="C19" s="8" t="s">
        <v>77</v>
      </c>
      <c r="D19" s="5">
        <v>60</v>
      </c>
      <c r="E19" s="8">
        <f>5000*D19</f>
        <v>300000</v>
      </c>
    </row>
    <row r="20" spans="2:6" ht="26" x14ac:dyDescent="0.3">
      <c r="B20" s="8"/>
      <c r="C20" s="17" t="s">
        <v>78</v>
      </c>
      <c r="D20" s="5">
        <v>60</v>
      </c>
      <c r="E20" s="8">
        <f>5000*D20</f>
        <v>300000</v>
      </c>
    </row>
    <row r="21" spans="2:6" x14ac:dyDescent="0.3">
      <c r="B21" s="8"/>
      <c r="C21" s="5" t="s">
        <v>15</v>
      </c>
      <c r="D21" s="5">
        <v>2</v>
      </c>
      <c r="E21" s="8">
        <f>50000*D21</f>
        <v>100000</v>
      </c>
      <c r="F21" s="1">
        <f>SUM(E7:E21)</f>
        <v>3896200</v>
      </c>
    </row>
    <row r="22" spans="2:6" x14ac:dyDescent="0.3">
      <c r="B22" s="5" t="s">
        <v>16</v>
      </c>
      <c r="C22" s="5" t="s">
        <v>17</v>
      </c>
      <c r="D22" s="8">
        <v>6</v>
      </c>
      <c r="E22" s="8">
        <f>150000*D22+100000</f>
        <v>1000000</v>
      </c>
    </row>
    <row r="23" spans="2:6" x14ac:dyDescent="0.3">
      <c r="B23" s="8"/>
      <c r="C23" s="5" t="s">
        <v>18</v>
      </c>
      <c r="D23" s="8">
        <v>5</v>
      </c>
      <c r="E23" s="8">
        <f>50000*D23</f>
        <v>250000</v>
      </c>
    </row>
    <row r="24" spans="2:6" x14ac:dyDescent="0.3">
      <c r="B24" s="8"/>
      <c r="C24" s="5" t="s">
        <v>19</v>
      </c>
      <c r="D24" s="8">
        <v>4</v>
      </c>
      <c r="E24" s="8">
        <f>50000*D24</f>
        <v>200000</v>
      </c>
    </row>
    <row r="25" spans="2:6" x14ac:dyDescent="0.3">
      <c r="B25" s="8"/>
      <c r="C25" s="5" t="s">
        <v>20</v>
      </c>
      <c r="D25" s="8">
        <v>120</v>
      </c>
      <c r="E25" s="8">
        <f>35000*D25</f>
        <v>4200000</v>
      </c>
    </row>
    <row r="26" spans="2:6" x14ac:dyDescent="0.3">
      <c r="B26" s="8"/>
      <c r="C26" s="5" t="s">
        <v>21</v>
      </c>
      <c r="D26" s="8">
        <v>5</v>
      </c>
      <c r="E26" s="8">
        <f>25000*D26</f>
        <v>125000</v>
      </c>
    </row>
    <row r="27" spans="2:6" x14ac:dyDescent="0.3">
      <c r="B27" s="8"/>
      <c r="C27" s="5" t="s">
        <v>22</v>
      </c>
      <c r="D27" s="8">
        <f>+D25/5</f>
        <v>24</v>
      </c>
      <c r="E27" s="8">
        <f>3000*D27</f>
        <v>72000</v>
      </c>
    </row>
    <row r="28" spans="2:6" x14ac:dyDescent="0.3">
      <c r="B28" s="8"/>
      <c r="C28" s="5" t="s">
        <v>23</v>
      </c>
      <c r="D28" s="8">
        <v>5</v>
      </c>
      <c r="E28" s="8">
        <f>10000*D28</f>
        <v>50000</v>
      </c>
    </row>
    <row r="29" spans="2:6" x14ac:dyDescent="0.3">
      <c r="B29" s="8"/>
      <c r="C29" s="5" t="s">
        <v>24</v>
      </c>
      <c r="D29" s="8">
        <v>5</v>
      </c>
      <c r="E29" s="8">
        <f>20000*D29</f>
        <v>100000</v>
      </c>
    </row>
    <row r="30" spans="2:6" x14ac:dyDescent="0.3">
      <c r="B30" s="8"/>
      <c r="C30" s="5" t="s">
        <v>25</v>
      </c>
      <c r="D30" s="8">
        <v>5</v>
      </c>
      <c r="E30" s="8">
        <f>10000*D30</f>
        <v>50000</v>
      </c>
    </row>
    <row r="31" spans="2:6" x14ac:dyDescent="0.3">
      <c r="B31" s="8"/>
      <c r="C31" s="5" t="s">
        <v>26</v>
      </c>
      <c r="D31" s="8">
        <v>2</v>
      </c>
      <c r="E31" s="8">
        <f>8000*D31</f>
        <v>16000</v>
      </c>
    </row>
    <row r="32" spans="2:6" x14ac:dyDescent="0.3">
      <c r="B32" s="8"/>
      <c r="C32" s="5" t="s">
        <v>27</v>
      </c>
      <c r="D32" s="8">
        <v>2</v>
      </c>
      <c r="E32" s="8">
        <f>15000*D32</f>
        <v>30000</v>
      </c>
    </row>
    <row r="33" spans="1:8" x14ac:dyDescent="0.3">
      <c r="B33" s="8"/>
      <c r="C33" s="5" t="s">
        <v>28</v>
      </c>
      <c r="D33" s="8">
        <v>7</v>
      </c>
      <c r="E33" s="8">
        <f>1500*D33</f>
        <v>10500</v>
      </c>
    </row>
    <row r="34" spans="1:8" x14ac:dyDescent="0.3">
      <c r="B34" s="8"/>
      <c r="C34" s="5" t="s">
        <v>29</v>
      </c>
      <c r="D34" s="8">
        <v>7</v>
      </c>
      <c r="E34" s="8">
        <f>1500*D34</f>
        <v>10500</v>
      </c>
    </row>
    <row r="35" spans="1:8" x14ac:dyDescent="0.3">
      <c r="B35" s="8"/>
      <c r="C35" s="5" t="s">
        <v>30</v>
      </c>
      <c r="D35" s="8">
        <v>10</v>
      </c>
      <c r="E35" s="8">
        <f>2000*D35</f>
        <v>20000</v>
      </c>
    </row>
    <row r="36" spans="1:8" x14ac:dyDescent="0.3">
      <c r="B36" s="8"/>
      <c r="C36" s="5" t="s">
        <v>31</v>
      </c>
      <c r="D36" s="8">
        <v>2</v>
      </c>
      <c r="E36" s="8">
        <f>20000*D36</f>
        <v>40000</v>
      </c>
      <c r="F36" s="1">
        <f>SUM(E22:E36)</f>
        <v>6174000</v>
      </c>
    </row>
    <row r="37" spans="1:8" x14ac:dyDescent="0.3">
      <c r="B37" s="4" t="s">
        <v>32</v>
      </c>
      <c r="C37" s="8" t="s">
        <v>33</v>
      </c>
      <c r="D37" s="8">
        <v>4</v>
      </c>
      <c r="E37" s="8">
        <f>5000*D37</f>
        <v>20000</v>
      </c>
    </row>
    <row r="38" spans="1:8" x14ac:dyDescent="0.3">
      <c r="B38" s="8"/>
      <c r="C38" s="8" t="s">
        <v>34</v>
      </c>
      <c r="D38" s="8">
        <v>6</v>
      </c>
      <c r="E38" s="8">
        <f>5000*D38</f>
        <v>30000</v>
      </c>
    </row>
    <row r="39" spans="1:8" x14ac:dyDescent="0.3">
      <c r="B39" s="4" t="s">
        <v>35</v>
      </c>
      <c r="C39" s="8" t="s">
        <v>36</v>
      </c>
      <c r="D39" s="8">
        <v>170</v>
      </c>
      <c r="E39" s="8">
        <f>7000*D39</f>
        <v>1190000</v>
      </c>
    </row>
    <row r="40" spans="1:8" x14ac:dyDescent="0.3">
      <c r="B40" s="8"/>
      <c r="C40" s="8" t="s">
        <v>37</v>
      </c>
      <c r="D40" s="8">
        <v>170</v>
      </c>
      <c r="E40" s="8">
        <f>7000*D40</f>
        <v>1190000</v>
      </c>
      <c r="F40" s="1" t="s">
        <v>38</v>
      </c>
    </row>
    <row r="41" spans="1:8" x14ac:dyDescent="0.3">
      <c r="B41" s="8"/>
      <c r="C41" s="8" t="s">
        <v>39</v>
      </c>
      <c r="D41" s="8">
        <v>85</v>
      </c>
      <c r="E41" s="8">
        <f>5000*D41</f>
        <v>425000</v>
      </c>
    </row>
    <row r="42" spans="1:8" x14ac:dyDescent="0.3">
      <c r="A42" s="3" t="s">
        <v>40</v>
      </c>
      <c r="B42" s="8"/>
      <c r="C42" s="8"/>
      <c r="D42" s="8"/>
      <c r="E42" s="8"/>
    </row>
    <row r="43" spans="1:8" x14ac:dyDescent="0.3">
      <c r="B43" s="4" t="s">
        <v>41</v>
      </c>
      <c r="C43" s="5" t="s">
        <v>42</v>
      </c>
      <c r="D43" s="8">
        <v>15</v>
      </c>
      <c r="E43" s="8">
        <f t="shared" ref="E43:E60" si="0">+F43*D43*12</f>
        <v>3600000</v>
      </c>
      <c r="F43" s="1">
        <v>20000</v>
      </c>
      <c r="G43" s="1">
        <v>30000</v>
      </c>
      <c r="H43" s="2" t="s">
        <v>43</v>
      </c>
    </row>
    <row r="44" spans="1:8" x14ac:dyDescent="0.3">
      <c r="B44" s="8"/>
      <c r="C44" s="5" t="s">
        <v>44</v>
      </c>
      <c r="D44" s="8">
        <v>1</v>
      </c>
      <c r="E44" s="8">
        <f t="shared" si="0"/>
        <v>180000</v>
      </c>
      <c r="F44" s="1">
        <v>15000</v>
      </c>
      <c r="G44" s="2" t="s">
        <v>45</v>
      </c>
    </row>
    <row r="45" spans="1:8" x14ac:dyDescent="0.3">
      <c r="B45" s="8"/>
      <c r="C45" s="5" t="s">
        <v>46</v>
      </c>
      <c r="D45" s="8">
        <v>1</v>
      </c>
      <c r="E45" s="8">
        <f t="shared" si="0"/>
        <v>300000</v>
      </c>
      <c r="F45" s="1">
        <v>25000</v>
      </c>
      <c r="G45" s="2" t="s">
        <v>47</v>
      </c>
    </row>
    <row r="46" spans="1:8" x14ac:dyDescent="0.3">
      <c r="B46" s="8"/>
      <c r="C46" s="5" t="s">
        <v>48</v>
      </c>
      <c r="D46" s="8">
        <v>1</v>
      </c>
      <c r="E46" s="8">
        <f t="shared" si="0"/>
        <v>600000</v>
      </c>
      <c r="F46" s="1">
        <v>50000</v>
      </c>
      <c r="G46" s="2" t="s">
        <v>49</v>
      </c>
    </row>
    <row r="47" spans="1:8" x14ac:dyDescent="0.3">
      <c r="B47" s="8"/>
      <c r="C47" s="5" t="s">
        <v>50</v>
      </c>
      <c r="D47" s="8">
        <v>1</v>
      </c>
      <c r="E47" s="8">
        <f t="shared" si="0"/>
        <v>840000</v>
      </c>
      <c r="F47" s="1">
        <v>70000</v>
      </c>
    </row>
    <row r="48" spans="1:8" x14ac:dyDescent="0.3">
      <c r="B48" s="8"/>
      <c r="C48" s="5" t="s">
        <v>51</v>
      </c>
      <c r="D48" s="8">
        <v>1</v>
      </c>
      <c r="E48" s="8">
        <f t="shared" si="0"/>
        <v>240000</v>
      </c>
      <c r="F48" s="1">
        <v>20000</v>
      </c>
    </row>
    <row r="49" spans="2:6" x14ac:dyDescent="0.3">
      <c r="B49" s="8"/>
      <c r="C49" s="5" t="s">
        <v>52</v>
      </c>
      <c r="D49" s="8">
        <v>1</v>
      </c>
      <c r="E49" s="8">
        <f t="shared" si="0"/>
        <v>600000</v>
      </c>
      <c r="F49" s="1">
        <v>50000</v>
      </c>
    </row>
    <row r="50" spans="2:6" x14ac:dyDescent="0.3">
      <c r="B50" s="8"/>
      <c r="C50" s="8" t="s">
        <v>53</v>
      </c>
      <c r="D50" s="8">
        <v>1</v>
      </c>
      <c r="E50" s="8">
        <f t="shared" si="0"/>
        <v>600000</v>
      </c>
      <c r="F50" s="1">
        <v>50000</v>
      </c>
    </row>
    <row r="51" spans="2:6" x14ac:dyDescent="0.3">
      <c r="B51" s="8"/>
      <c r="C51" s="8" t="s">
        <v>54</v>
      </c>
      <c r="D51" s="8">
        <v>1</v>
      </c>
      <c r="E51" s="8">
        <f t="shared" si="0"/>
        <v>840000</v>
      </c>
      <c r="F51" s="1">
        <v>70000</v>
      </c>
    </row>
    <row r="52" spans="2:6" x14ac:dyDescent="0.3">
      <c r="B52" s="8"/>
      <c r="C52" s="8" t="s">
        <v>55</v>
      </c>
      <c r="D52" s="8">
        <v>12</v>
      </c>
      <c r="E52" s="8">
        <f t="shared" si="0"/>
        <v>7200000</v>
      </c>
      <c r="F52" s="1">
        <v>50000</v>
      </c>
    </row>
    <row r="53" spans="2:6" x14ac:dyDescent="0.3">
      <c r="B53" s="4" t="s">
        <v>56</v>
      </c>
      <c r="C53" s="5" t="s">
        <v>57</v>
      </c>
      <c r="D53" s="8">
        <v>20</v>
      </c>
      <c r="E53" s="8">
        <f t="shared" si="0"/>
        <v>1200000</v>
      </c>
      <c r="F53" s="1">
        <v>5000</v>
      </c>
    </row>
    <row r="54" spans="2:6" x14ac:dyDescent="0.3">
      <c r="B54" s="8"/>
      <c r="C54" s="5" t="s">
        <v>58</v>
      </c>
      <c r="D54" s="8">
        <v>10</v>
      </c>
      <c r="E54" s="8">
        <f t="shared" si="0"/>
        <v>1800000</v>
      </c>
      <c r="F54" s="1">
        <v>15000</v>
      </c>
    </row>
    <row r="55" spans="2:6" x14ac:dyDescent="0.3">
      <c r="B55" s="8"/>
      <c r="C55" s="5" t="s">
        <v>59</v>
      </c>
      <c r="D55" s="8">
        <v>2</v>
      </c>
      <c r="E55" s="8">
        <f t="shared" si="0"/>
        <v>360000</v>
      </c>
      <c r="F55" s="1">
        <v>15000</v>
      </c>
    </row>
    <row r="56" spans="2:6" x14ac:dyDescent="0.3">
      <c r="B56" s="8"/>
      <c r="C56" s="5" t="s">
        <v>60</v>
      </c>
      <c r="D56" s="8">
        <v>1</v>
      </c>
      <c r="E56" s="8">
        <f t="shared" si="0"/>
        <v>240000</v>
      </c>
      <c r="F56" s="1">
        <v>20000</v>
      </c>
    </row>
    <row r="57" spans="2:6" x14ac:dyDescent="0.3">
      <c r="B57" s="8"/>
      <c r="C57" s="8" t="s">
        <v>61</v>
      </c>
      <c r="D57" s="8">
        <v>20</v>
      </c>
      <c r="E57" s="8">
        <f>+D57*F57</f>
        <v>40000</v>
      </c>
      <c r="F57" s="1">
        <v>2000</v>
      </c>
    </row>
    <row r="58" spans="2:6" x14ac:dyDescent="0.3">
      <c r="B58" s="8"/>
      <c r="C58" s="5" t="s">
        <v>62</v>
      </c>
      <c r="D58" s="8">
        <v>7</v>
      </c>
      <c r="E58" s="8">
        <f t="shared" si="0"/>
        <v>420000</v>
      </c>
      <c r="F58" s="1">
        <v>5000</v>
      </c>
    </row>
    <row r="59" spans="2:6" x14ac:dyDescent="0.3">
      <c r="B59" s="8"/>
      <c r="C59" s="5" t="s">
        <v>63</v>
      </c>
      <c r="D59" s="8">
        <v>12</v>
      </c>
      <c r="E59" s="8">
        <f t="shared" si="0"/>
        <v>2160000</v>
      </c>
      <c r="F59" s="1">
        <v>15000</v>
      </c>
    </row>
    <row r="60" spans="2:6" x14ac:dyDescent="0.3">
      <c r="B60" s="8"/>
      <c r="C60" s="8" t="s">
        <v>64</v>
      </c>
      <c r="D60" s="8">
        <v>12</v>
      </c>
      <c r="E60" s="8">
        <f t="shared" si="0"/>
        <v>4320000</v>
      </c>
      <c r="F60" s="1">
        <v>30000</v>
      </c>
    </row>
    <row r="61" spans="2:6" x14ac:dyDescent="0.3">
      <c r="B61" s="8"/>
      <c r="C61" s="8"/>
      <c r="D61" s="8"/>
      <c r="E61" s="8"/>
    </row>
    <row r="62" spans="2:6" x14ac:dyDescent="0.3">
      <c r="B62" s="8"/>
      <c r="C62" s="9" t="s">
        <v>65</v>
      </c>
      <c r="D62" s="8"/>
      <c r="E62" s="10">
        <f>SUM(E7:E60)</f>
        <v>38465200</v>
      </c>
    </row>
    <row r="63" spans="2:6" x14ac:dyDescent="0.3">
      <c r="B63" s="8"/>
      <c r="C63" s="5" t="s">
        <v>66</v>
      </c>
      <c r="D63" s="11">
        <v>0.3</v>
      </c>
      <c r="E63" s="12">
        <f>+D63*E62</f>
        <v>11539560</v>
      </c>
    </row>
    <row r="64" spans="2:6" x14ac:dyDescent="0.3">
      <c r="B64" s="8"/>
      <c r="C64" s="9" t="s">
        <v>76</v>
      </c>
      <c r="D64" s="8"/>
      <c r="E64" s="13">
        <f>+E62+E63</f>
        <v>50004760</v>
      </c>
    </row>
    <row r="65" spans="2:5" x14ac:dyDescent="0.3">
      <c r="B65" s="8"/>
      <c r="C65" s="8"/>
      <c r="D65" s="5" t="s">
        <v>67</v>
      </c>
      <c r="E65" s="8">
        <v>282</v>
      </c>
    </row>
    <row r="66" spans="2:5" x14ac:dyDescent="0.3">
      <c r="B66" s="8"/>
      <c r="C66" s="8"/>
      <c r="D66" s="15" t="s">
        <v>75</v>
      </c>
      <c r="E66" s="16">
        <f>+E64/E65</f>
        <v>177321.8439716312</v>
      </c>
    </row>
    <row r="68" spans="2:5" x14ac:dyDescent="0.3">
      <c r="C68" s="2"/>
    </row>
    <row r="69" spans="2:5" x14ac:dyDescent="0.3">
      <c r="C69" s="2"/>
    </row>
    <row r="70" spans="2:5" x14ac:dyDescent="0.3">
      <c r="C70" s="2"/>
    </row>
    <row r="71" spans="2:5" x14ac:dyDescent="0.3">
      <c r="C71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Project Costing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2025-05-09T15:42:44Z</dcterms:created>
  <dcterms:modified xsi:type="dcterms:W3CDTF">2025-05-09T16:02:21Z</dcterms:modified>
</cp:coreProperties>
</file>