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thgroupglb-my.sharepoint.com/personal/nga_ht2_vitamvocviet_vn/Documents/VSF/Anh Hoàng/2. Điều ước cho em - Trao tặng 1000 NVS/Global Giving/"/>
    </mc:Choice>
  </mc:AlternateContent>
  <xr:revisionPtr revIDLastSave="647" documentId="11_0B1D56BE9CDCCE836B02CE7A5FB0D4A9BBFD1C62" xr6:coauthVersionLast="47" xr6:coauthVersionMax="47" xr10:uidLastSave="{62C8F628-B5FF-4233-8EE8-50F264C8528D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F47" i="1"/>
  <c r="F46" i="1"/>
  <c r="F45" i="1"/>
  <c r="F44" i="1"/>
  <c r="F39" i="1"/>
  <c r="F43" i="1"/>
  <c r="F37" i="1"/>
  <c r="G37" i="1" s="1"/>
  <c r="F36" i="1"/>
  <c r="F35" i="1"/>
  <c r="F42" i="1"/>
  <c r="F38" i="1"/>
  <c r="G38" i="1" s="1"/>
  <c r="F33" i="1"/>
  <c r="G33" i="1" s="1"/>
  <c r="F32" i="1"/>
  <c r="F31" i="1"/>
  <c r="F25" i="1"/>
  <c r="G25" i="1" s="1"/>
  <c r="F34" i="1"/>
  <c r="F28" i="1"/>
  <c r="F29" i="1"/>
  <c r="G29" i="1" s="1"/>
  <c r="F24" i="1"/>
  <c r="F7" i="1"/>
  <c r="G7" i="1" s="1"/>
  <c r="F6" i="1"/>
  <c r="G6" i="1" s="1"/>
  <c r="F14" i="1"/>
  <c r="G14" i="1" s="1"/>
  <c r="F18" i="1"/>
  <c r="G18" i="1" s="1"/>
  <c r="F19" i="1"/>
  <c r="G19" i="1" s="1"/>
  <c r="F11" i="1"/>
  <c r="G11" i="1" s="1"/>
  <c r="F16" i="1"/>
  <c r="F15" i="1"/>
  <c r="F17" i="1"/>
  <c r="G17" i="1" s="1"/>
  <c r="F13" i="1"/>
  <c r="G13" i="1" s="1"/>
  <c r="F12" i="1"/>
  <c r="G47" i="1"/>
  <c r="G46" i="1"/>
  <c r="G45" i="1"/>
  <c r="G44" i="1"/>
  <c r="G39" i="1"/>
  <c r="G43" i="1"/>
  <c r="G42" i="1"/>
  <c r="G48" i="1" s="1"/>
  <c r="G36" i="1"/>
  <c r="G35" i="1"/>
  <c r="G34" i="1"/>
  <c r="G32" i="1"/>
  <c r="G31" i="1"/>
  <c r="G28" i="1"/>
  <c r="G24" i="1"/>
  <c r="G16" i="1"/>
  <c r="G15" i="1"/>
  <c r="G12" i="1"/>
  <c r="G20" i="1" l="1"/>
  <c r="G21" i="1" s="1"/>
  <c r="G8" i="1"/>
  <c r="G9" i="1" s="1"/>
  <c r="G40" i="1"/>
  <c r="G26" i="1"/>
  <c r="G49" i="1" s="1"/>
  <c r="G50" i="1" s="1"/>
  <c r="G51" i="1" s="1"/>
</calcChain>
</file>

<file path=xl/sharedStrings.xml><?xml version="1.0" encoding="utf-8"?>
<sst xmlns="http://schemas.openxmlformats.org/spreadsheetml/2006/main" count="90" uniqueCount="64">
  <si>
    <t xml:space="preserve"> "1,000 RESTROOMS” PROJECT</t>
  </si>
  <si>
    <t xml:space="preserve">Bugdet plan </t>
  </si>
  <si>
    <t>#</t>
  </si>
  <si>
    <t>Activity</t>
  </si>
  <si>
    <t>Unit</t>
  </si>
  <si>
    <t>Number of units</t>
  </si>
  <si>
    <t>Number of days</t>
  </si>
  <si>
    <t>Unit price</t>
  </si>
  <si>
    <t>Total price</t>
  </si>
  <si>
    <t>I</t>
  </si>
  <si>
    <t>PROVIDE HANDWASHING WATER FOR SCHOOL</t>
  </si>
  <si>
    <t>Handwashing water</t>
  </si>
  <si>
    <t>bottle</t>
  </si>
  <si>
    <t>Handwashing instruction signs based on the guidelines of the Ministry of Health</t>
  </si>
  <si>
    <t>pcs</t>
  </si>
  <si>
    <t>Total for Part I (for each school)</t>
  </si>
  <si>
    <t>Total for Part I (for 1,000 schools)</t>
  </si>
  <si>
    <t>II</t>
  </si>
  <si>
    <t>TRAINING COURSE (1-day course)</t>
  </si>
  <si>
    <t>External trainer</t>
  </si>
  <si>
    <t>person</t>
  </si>
  <si>
    <t>Teabreak (for morning session)</t>
  </si>
  <si>
    <t>serving</t>
  </si>
  <si>
    <t>Teabreak (for afternoon session)</t>
  </si>
  <si>
    <t>Transportation and lunch support for participants</t>
  </si>
  <si>
    <t>Per diem for trainer and organizaton's staff</t>
  </si>
  <si>
    <t>Accomodation expense for trainer and organizaton's staff</t>
  </si>
  <si>
    <t>Travel expense for trainer and organizaton's staff (Car rental)</t>
  </si>
  <si>
    <t>package</t>
  </si>
  <si>
    <t>Support for school staff (to prepare for class such as TV/projector management, sound, lighting, cleaning after class, etc.)</t>
  </si>
  <si>
    <t>Stationary expense</t>
  </si>
  <si>
    <t>Total for Part II (for each school)</t>
  </si>
  <si>
    <t>Total for Part II (for 60 schools)</t>
  </si>
  <si>
    <t>III</t>
  </si>
  <si>
    <t>Communication on clean water, personal hygiene, and environmental hygiene for students</t>
  </si>
  <si>
    <t xml:space="preserve">External trainer </t>
  </si>
  <si>
    <t>Mini-game's presents</t>
  </si>
  <si>
    <t xml:space="preserve">Total for Part III.1 </t>
  </si>
  <si>
    <t>Games regarding knowledge about clean water, personal hygiene, and environmental hygiene for students</t>
  </si>
  <si>
    <t>Backdrop for game booth</t>
  </si>
  <si>
    <t>sheet</t>
  </si>
  <si>
    <t>Chalk</t>
  </si>
  <si>
    <t>box</t>
  </si>
  <si>
    <t>Black board (School provides)</t>
  </si>
  <si>
    <t>Stamp (6 pcs/set)</t>
  </si>
  <si>
    <t>set</t>
  </si>
  <si>
    <t>A0 paper</t>
  </si>
  <si>
    <t>Personal speaker + microphone for each game master</t>
  </si>
  <si>
    <t>Sack</t>
  </si>
  <si>
    <t>Balloon</t>
  </si>
  <si>
    <t>Blindfold</t>
  </si>
  <si>
    <t>Rope</t>
  </si>
  <si>
    <t>Presents for participating students</t>
  </si>
  <si>
    <t>Gift-trade paper</t>
  </si>
  <si>
    <t xml:space="preserve">Total for Part III.2 </t>
  </si>
  <si>
    <t>Others</t>
  </si>
  <si>
    <t>Main backdrop (including printing and construction costs)</t>
  </si>
  <si>
    <t>Outdoor sunshade</t>
  </si>
  <si>
    <t>Support for school staff (to prepare for the event such as printing documents, coordinating students as a game master, providing logistical support, etc.)</t>
  </si>
  <si>
    <t>Total for Part III.3</t>
  </si>
  <si>
    <t>Total for Part III (for each school)</t>
  </si>
  <si>
    <t>Total for Part III (for 15 schools)</t>
  </si>
  <si>
    <t xml:space="preserve">TOTAL ESTIMATED BUDGET </t>
  </si>
  <si>
    <t>SCHOOL HEALTH AND HYGIENE FESTIVAL (half-day event)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</si>
</sst>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sz val="10"/>
      <color rgb="FFFF0000"/>
      <name val="Arial"/>
    </font>
    <font>
      <b/>
      <i/>
      <sz val="10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FF0000"/>
      <name val="Arial"/>
    </font>
    <font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3" fontId="3" fillId="2" borderId="0" xfId="0" applyNumberFormat="1" applyFont="1" applyFill="1" applyAlignment="1">
      <alignment vertical="top" wrapText="1"/>
    </xf>
    <xf numFmtId="164" fontId="3" fillId="2" borderId="0" xfId="1" applyNumberFormat="1" applyFont="1" applyFill="1" applyBorder="1" applyAlignment="1">
      <alignment horizontal="center" vertical="top" wrapText="1"/>
    </xf>
    <xf numFmtId="44" fontId="3" fillId="2" borderId="0" xfId="1" applyNumberFormat="1" applyFont="1" applyFill="1" applyBorder="1" applyAlignment="1">
      <alignment horizontal="center" vertical="top" wrapText="1"/>
    </xf>
    <xf numFmtId="44" fontId="3" fillId="2" borderId="0" xfId="0" applyNumberFormat="1" applyFont="1" applyFill="1" applyAlignment="1">
      <alignment horizontal="center" vertical="top" wrapText="1"/>
    </xf>
    <xf numFmtId="44" fontId="10" fillId="2" borderId="0" xfId="1" applyNumberFormat="1" applyFont="1" applyFill="1" applyBorder="1" applyAlignment="1">
      <alignment horizontal="center" vertical="top" wrapText="1"/>
    </xf>
    <xf numFmtId="44" fontId="2" fillId="2" borderId="0" xfId="1" applyNumberFormat="1" applyFont="1" applyFill="1" applyBorder="1" applyAlignment="1">
      <alignment horizontal="center" vertical="top" wrapText="1"/>
    </xf>
    <xf numFmtId="44" fontId="3" fillId="2" borderId="0" xfId="1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top" wrapText="1"/>
    </xf>
    <xf numFmtId="164" fontId="10" fillId="2" borderId="0" xfId="1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44" fontId="3" fillId="0" borderId="1" xfId="1" applyNumberFormat="1" applyFont="1" applyFill="1" applyBorder="1" applyAlignment="1">
      <alignment vertical="top" wrapText="1"/>
    </xf>
    <xf numFmtId="44" fontId="4" fillId="0" borderId="1" xfId="1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44" fontId="5" fillId="0" borderId="1" xfId="1" applyNumberFormat="1" applyFont="1" applyFill="1" applyBorder="1" applyAlignment="1">
      <alignment vertical="top" wrapText="1"/>
    </xf>
    <xf numFmtId="44" fontId="6" fillId="0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44" fontId="3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44" fontId="2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4" fontId="4" fillId="0" borderId="1" xfId="1" applyNumberFormat="1" applyFont="1" applyFill="1" applyBorder="1" applyAlignment="1">
      <alignment vertical="top" wrapText="1"/>
    </xf>
    <xf numFmtId="44" fontId="9" fillId="0" borderId="1" xfId="1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vertical="top" wrapText="1"/>
    </xf>
    <xf numFmtId="44" fontId="2" fillId="2" borderId="1" xfId="1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E8" sqref="E8"/>
    </sheetView>
  </sheetViews>
  <sheetFormatPr defaultColWidth="9.125" defaultRowHeight="12.75" outlineLevelRow="1"/>
  <cols>
    <col min="1" max="1" width="7.125" style="11" customWidth="1"/>
    <col min="2" max="2" width="49.75" style="11" customWidth="1"/>
    <col min="3" max="3" width="9.875" style="11" customWidth="1"/>
    <col min="4" max="4" width="9.5" style="12" customWidth="1"/>
    <col min="5" max="5" width="9.5" style="11" customWidth="1"/>
    <col min="6" max="7" width="12.375" style="18" customWidth="1"/>
    <col min="8" max="16384" width="9.125" style="7"/>
  </cols>
  <sheetData>
    <row r="1" spans="1:7" ht="23.25" customHeight="1">
      <c r="A1" s="19" t="s">
        <v>0</v>
      </c>
      <c r="B1" s="19"/>
      <c r="C1" s="19"/>
      <c r="D1" s="19"/>
      <c r="E1" s="19"/>
      <c r="F1" s="19"/>
      <c r="G1" s="19"/>
    </row>
    <row r="2" spans="1:7" ht="22.5" customHeight="1">
      <c r="A2" s="22" t="s">
        <v>1</v>
      </c>
      <c r="B2" s="19"/>
      <c r="C2" s="19"/>
      <c r="D2" s="19"/>
      <c r="E2" s="19"/>
      <c r="F2" s="19"/>
      <c r="G2" s="19"/>
    </row>
    <row r="3" spans="1:7" ht="15" customHeight="1">
      <c r="A3" s="23" t="s">
        <v>2</v>
      </c>
      <c r="B3" s="23" t="s">
        <v>3</v>
      </c>
      <c r="C3" s="23" t="s">
        <v>4</v>
      </c>
      <c r="D3" s="24" t="s">
        <v>5</v>
      </c>
      <c r="E3" s="23" t="s">
        <v>6</v>
      </c>
      <c r="F3" s="25" t="s">
        <v>7</v>
      </c>
      <c r="G3" s="25" t="s">
        <v>8</v>
      </c>
    </row>
    <row r="4" spans="1:7" ht="15" customHeight="1">
      <c r="A4" s="23"/>
      <c r="B4" s="23"/>
      <c r="C4" s="23"/>
      <c r="D4" s="24"/>
      <c r="E4" s="23"/>
      <c r="F4" s="25"/>
      <c r="G4" s="25"/>
    </row>
    <row r="5" spans="1:7" s="1" customFormat="1" ht="22.5" customHeight="1">
      <c r="A5" s="6" t="s">
        <v>9</v>
      </c>
      <c r="B5" s="26" t="s">
        <v>10</v>
      </c>
      <c r="C5" s="26"/>
      <c r="D5" s="26"/>
      <c r="E5" s="26"/>
      <c r="F5" s="26"/>
      <c r="G5" s="26"/>
    </row>
    <row r="6" spans="1:7" s="1" customFormat="1" ht="21.75" customHeight="1">
      <c r="A6" s="2">
        <v>1</v>
      </c>
      <c r="B6" s="3" t="s">
        <v>11</v>
      </c>
      <c r="C6" s="4" t="s">
        <v>12</v>
      </c>
      <c r="D6" s="27">
        <f>20</f>
        <v>20</v>
      </c>
      <c r="E6" s="5"/>
      <c r="F6" s="28">
        <f>30000/24030</f>
        <v>1.2484394506866416</v>
      </c>
      <c r="G6" s="28">
        <f>F6*D6</f>
        <v>24.968789013732831</v>
      </c>
    </row>
    <row r="7" spans="1:7" s="1" customFormat="1" ht="29.25" customHeight="1">
      <c r="A7" s="2">
        <v>2</v>
      </c>
      <c r="B7" s="3" t="s">
        <v>13</v>
      </c>
      <c r="C7" s="4" t="s">
        <v>14</v>
      </c>
      <c r="D7" s="27">
        <v>4</v>
      </c>
      <c r="E7" s="5"/>
      <c r="F7" s="28">
        <f>750000/24030</f>
        <v>31.210986267166042</v>
      </c>
      <c r="G7" s="28">
        <f>F7*D7</f>
        <v>124.84394506866417</v>
      </c>
    </row>
    <row r="8" spans="1:7">
      <c r="A8" s="29"/>
      <c r="B8" s="30" t="s">
        <v>15</v>
      </c>
      <c r="C8" s="31"/>
      <c r="D8" s="32"/>
      <c r="E8" s="31"/>
      <c r="F8" s="33"/>
      <c r="G8" s="34">
        <f>SUM(G6:G7)</f>
        <v>149.81273408239701</v>
      </c>
    </row>
    <row r="9" spans="1:7">
      <c r="A9" s="35"/>
      <c r="B9" s="36" t="s">
        <v>16</v>
      </c>
      <c r="C9" s="37"/>
      <c r="D9" s="38"/>
      <c r="E9" s="37"/>
      <c r="F9" s="39"/>
      <c r="G9" s="40">
        <f>G8*1000</f>
        <v>149812.73408239702</v>
      </c>
    </row>
    <row r="10" spans="1:7" s="1" customFormat="1" ht="22.5" customHeight="1">
      <c r="A10" s="6" t="s">
        <v>17</v>
      </c>
      <c r="B10" s="26" t="s">
        <v>18</v>
      </c>
      <c r="C10" s="26"/>
      <c r="D10" s="26"/>
      <c r="E10" s="26"/>
      <c r="F10" s="26"/>
      <c r="G10" s="26"/>
    </row>
    <row r="11" spans="1:7" ht="15" customHeight="1" outlineLevel="1">
      <c r="A11" s="29">
        <v>1.1000000000000001</v>
      </c>
      <c r="B11" s="31" t="s">
        <v>19</v>
      </c>
      <c r="C11" s="29" t="s">
        <v>20</v>
      </c>
      <c r="D11" s="41">
        <v>1</v>
      </c>
      <c r="E11" s="29">
        <v>1</v>
      </c>
      <c r="F11" s="42">
        <f>8000000/24030</f>
        <v>332.9171868497711</v>
      </c>
      <c r="G11" s="42">
        <f t="shared" ref="G11:G16" si="0">F11*E11*D11</f>
        <v>332.9171868497711</v>
      </c>
    </row>
    <row r="12" spans="1:7" ht="15" customHeight="1" outlineLevel="1">
      <c r="A12" s="29">
        <v>1.2</v>
      </c>
      <c r="B12" s="31" t="s">
        <v>21</v>
      </c>
      <c r="C12" s="29" t="s">
        <v>22</v>
      </c>
      <c r="D12" s="41">
        <v>40</v>
      </c>
      <c r="E12" s="29">
        <v>1</v>
      </c>
      <c r="F12" s="42">
        <f>15000/24030</f>
        <v>0.62421972534332082</v>
      </c>
      <c r="G12" s="42">
        <f t="shared" si="0"/>
        <v>24.968789013732831</v>
      </c>
    </row>
    <row r="13" spans="1:7" ht="15" customHeight="1" outlineLevel="1">
      <c r="A13" s="29">
        <v>1.3</v>
      </c>
      <c r="B13" s="31" t="s">
        <v>23</v>
      </c>
      <c r="C13" s="29" t="s">
        <v>22</v>
      </c>
      <c r="D13" s="41">
        <v>40</v>
      </c>
      <c r="E13" s="29">
        <v>1</v>
      </c>
      <c r="F13" s="42">
        <f>15000/24030</f>
        <v>0.62421972534332082</v>
      </c>
      <c r="G13" s="42">
        <f t="shared" si="0"/>
        <v>24.968789013732831</v>
      </c>
    </row>
    <row r="14" spans="1:7" ht="15" customHeight="1" outlineLevel="1">
      <c r="A14" s="29">
        <v>1.4</v>
      </c>
      <c r="B14" s="31" t="s">
        <v>24</v>
      </c>
      <c r="C14" s="29" t="s">
        <v>20</v>
      </c>
      <c r="D14" s="41">
        <v>40</v>
      </c>
      <c r="E14" s="29">
        <v>1</v>
      </c>
      <c r="F14" s="42">
        <f>150000/24030</f>
        <v>6.2421972534332086</v>
      </c>
      <c r="G14" s="42">
        <f t="shared" si="0"/>
        <v>249.68789013732834</v>
      </c>
    </row>
    <row r="15" spans="1:7" ht="15" customHeight="1" outlineLevel="1">
      <c r="A15" s="29">
        <v>1.5</v>
      </c>
      <c r="B15" s="31" t="s">
        <v>25</v>
      </c>
      <c r="C15" s="29" t="s">
        <v>20</v>
      </c>
      <c r="D15" s="41">
        <v>3</v>
      </c>
      <c r="E15" s="29">
        <v>2</v>
      </c>
      <c r="F15" s="42">
        <f>150000/24030</f>
        <v>6.2421972534332086</v>
      </c>
      <c r="G15" s="42">
        <f t="shared" si="0"/>
        <v>37.453183520599254</v>
      </c>
    </row>
    <row r="16" spans="1:7" ht="15" customHeight="1" outlineLevel="1">
      <c r="A16" s="29">
        <v>1.6</v>
      </c>
      <c r="B16" s="31" t="s">
        <v>26</v>
      </c>
      <c r="C16" s="29" t="s">
        <v>20</v>
      </c>
      <c r="D16" s="41">
        <v>3</v>
      </c>
      <c r="E16" s="29">
        <v>1</v>
      </c>
      <c r="F16" s="42">
        <f>250000/24030</f>
        <v>10.403662089055347</v>
      </c>
      <c r="G16" s="42">
        <f t="shared" si="0"/>
        <v>31.210986267166042</v>
      </c>
    </row>
    <row r="17" spans="1:7" ht="15" customHeight="1" outlineLevel="1">
      <c r="A17" s="29">
        <v>1.7</v>
      </c>
      <c r="B17" s="31" t="s">
        <v>27</v>
      </c>
      <c r="C17" s="29" t="s">
        <v>28</v>
      </c>
      <c r="D17" s="41">
        <v>1</v>
      </c>
      <c r="E17" s="29">
        <v>1</v>
      </c>
      <c r="F17" s="42">
        <f>6000000/14030</f>
        <v>427.65502494654311</v>
      </c>
      <c r="G17" s="42">
        <f>F17*D17</f>
        <v>427.65502494654311</v>
      </c>
    </row>
    <row r="18" spans="1:7" ht="48" customHeight="1" outlineLevel="1">
      <c r="A18" s="29">
        <v>1.8</v>
      </c>
      <c r="B18" s="31" t="s">
        <v>29</v>
      </c>
      <c r="C18" s="29" t="s">
        <v>28</v>
      </c>
      <c r="D18" s="41">
        <v>1</v>
      </c>
      <c r="E18" s="29">
        <v>1</v>
      </c>
      <c r="F18" s="42">
        <f>1000000/24030</f>
        <v>41.614648356221387</v>
      </c>
      <c r="G18" s="42">
        <f t="shared" ref="G18:G19" si="1">F18*E18*D18</f>
        <v>41.614648356221387</v>
      </c>
    </row>
    <row r="19" spans="1:7" ht="15" customHeight="1" outlineLevel="1">
      <c r="A19" s="29">
        <v>1.9</v>
      </c>
      <c r="B19" s="31" t="s">
        <v>30</v>
      </c>
      <c r="C19" s="29" t="s">
        <v>28</v>
      </c>
      <c r="D19" s="41">
        <v>1</v>
      </c>
      <c r="E19" s="29">
        <v>1</v>
      </c>
      <c r="F19" s="42">
        <f>500000/24030</f>
        <v>20.807324178110694</v>
      </c>
      <c r="G19" s="42">
        <f t="shared" si="1"/>
        <v>20.807324178110694</v>
      </c>
    </row>
    <row r="20" spans="1:7">
      <c r="A20" s="29"/>
      <c r="B20" s="30" t="s">
        <v>31</v>
      </c>
      <c r="C20" s="31"/>
      <c r="D20" s="32"/>
      <c r="E20" s="31"/>
      <c r="F20" s="33"/>
      <c r="G20" s="34">
        <f>SUM(G11:G19)</f>
        <v>1191.2838222832056</v>
      </c>
    </row>
    <row r="21" spans="1:7">
      <c r="A21" s="35"/>
      <c r="B21" s="36" t="s">
        <v>32</v>
      </c>
      <c r="C21" s="37"/>
      <c r="D21" s="38"/>
      <c r="E21" s="37"/>
      <c r="F21" s="39"/>
      <c r="G21" s="40">
        <f>G20*60</f>
        <v>71477.029336992331</v>
      </c>
    </row>
    <row r="22" spans="1:7" s="1" customFormat="1" ht="22.5" customHeight="1">
      <c r="A22" s="6" t="s">
        <v>33</v>
      </c>
      <c r="B22" s="26" t="s">
        <v>63</v>
      </c>
      <c r="C22" s="26"/>
      <c r="D22" s="26"/>
      <c r="E22" s="26"/>
      <c r="F22" s="26"/>
      <c r="G22" s="26"/>
    </row>
    <row r="23" spans="1:7" ht="15" customHeight="1">
      <c r="A23" s="43">
        <v>1</v>
      </c>
      <c r="B23" s="44" t="s">
        <v>34</v>
      </c>
      <c r="C23" s="44"/>
      <c r="D23" s="44"/>
      <c r="E23" s="44"/>
      <c r="F23" s="44"/>
      <c r="G23" s="44"/>
    </row>
    <row r="24" spans="1:7" ht="15" customHeight="1" outlineLevel="1">
      <c r="A24" s="29">
        <v>1.1000000000000001</v>
      </c>
      <c r="B24" s="31" t="s">
        <v>35</v>
      </c>
      <c r="C24" s="29" t="s">
        <v>20</v>
      </c>
      <c r="D24" s="41">
        <v>1</v>
      </c>
      <c r="E24" s="29">
        <v>1</v>
      </c>
      <c r="F24" s="42">
        <f>4500000/24030</f>
        <v>187.26591760299627</v>
      </c>
      <c r="G24" s="42">
        <f>F24*E24*D24</f>
        <v>187.26591760299627</v>
      </c>
    </row>
    <row r="25" spans="1:7" ht="15" customHeight="1" outlineLevel="1">
      <c r="A25" s="29">
        <v>1.2</v>
      </c>
      <c r="B25" s="31" t="s">
        <v>36</v>
      </c>
      <c r="C25" s="29" t="s">
        <v>20</v>
      </c>
      <c r="D25" s="41">
        <v>20</v>
      </c>
      <c r="E25" s="29">
        <v>1</v>
      </c>
      <c r="F25" s="42">
        <f>50000/24030</f>
        <v>2.0807324178110695</v>
      </c>
      <c r="G25" s="42">
        <f>F25*E25*D25</f>
        <v>41.614648356221394</v>
      </c>
    </row>
    <row r="26" spans="1:7">
      <c r="A26" s="29"/>
      <c r="B26" s="30" t="s">
        <v>37</v>
      </c>
      <c r="C26" s="29"/>
      <c r="D26" s="41"/>
      <c r="E26" s="31"/>
      <c r="F26" s="33"/>
      <c r="G26" s="34">
        <f>G24+G25</f>
        <v>228.88056595921768</v>
      </c>
    </row>
    <row r="27" spans="1:7" ht="15" customHeight="1">
      <c r="A27" s="43">
        <v>2</v>
      </c>
      <c r="B27" s="45" t="s">
        <v>38</v>
      </c>
      <c r="C27" s="45"/>
      <c r="D27" s="45"/>
      <c r="E27" s="45"/>
      <c r="F27" s="45"/>
      <c r="G27" s="45"/>
    </row>
    <row r="28" spans="1:7" outlineLevel="1">
      <c r="A28" s="29">
        <v>2.1</v>
      </c>
      <c r="B28" s="31" t="s">
        <v>39</v>
      </c>
      <c r="C28" s="29" t="s">
        <v>40</v>
      </c>
      <c r="D28" s="41">
        <v>4</v>
      </c>
      <c r="E28" s="29">
        <v>1</v>
      </c>
      <c r="F28" s="42">
        <f>200000/24030</f>
        <v>8.3229296712442782</v>
      </c>
      <c r="G28" s="42">
        <f>F28*E28*D28</f>
        <v>33.291718684977113</v>
      </c>
    </row>
    <row r="29" spans="1:7" ht="15" customHeight="1" outlineLevel="1">
      <c r="A29" s="29">
        <v>2.2000000000000002</v>
      </c>
      <c r="B29" s="31" t="s">
        <v>41</v>
      </c>
      <c r="C29" s="29" t="s">
        <v>42</v>
      </c>
      <c r="D29" s="41">
        <v>4</v>
      </c>
      <c r="E29" s="29">
        <v>1</v>
      </c>
      <c r="F29" s="42">
        <f>5000/24030</f>
        <v>0.20807324178110695</v>
      </c>
      <c r="G29" s="42">
        <f t="shared" ref="G29:G33" si="2">F29*E29*D29</f>
        <v>0.8322929671244278</v>
      </c>
    </row>
    <row r="30" spans="1:7" ht="15" customHeight="1" outlineLevel="1">
      <c r="A30" s="29">
        <v>2.2999999999999998</v>
      </c>
      <c r="B30" s="31" t="s">
        <v>43</v>
      </c>
      <c r="C30" s="29" t="s">
        <v>14</v>
      </c>
      <c r="D30" s="41">
        <v>20</v>
      </c>
      <c r="E30" s="29">
        <v>1</v>
      </c>
      <c r="F30" s="42"/>
      <c r="G30" s="42"/>
    </row>
    <row r="31" spans="1:7" outlineLevel="1">
      <c r="A31" s="29">
        <v>2.4</v>
      </c>
      <c r="B31" s="31" t="s">
        <v>44</v>
      </c>
      <c r="C31" s="29" t="s">
        <v>45</v>
      </c>
      <c r="D31" s="41">
        <v>1</v>
      </c>
      <c r="E31" s="29">
        <v>1</v>
      </c>
      <c r="F31" s="42">
        <f>20000/24030</f>
        <v>0.8322929671244278</v>
      </c>
      <c r="G31" s="42">
        <f t="shared" si="2"/>
        <v>0.8322929671244278</v>
      </c>
    </row>
    <row r="32" spans="1:7" outlineLevel="1">
      <c r="A32" s="29">
        <v>2.5</v>
      </c>
      <c r="B32" s="31" t="s">
        <v>46</v>
      </c>
      <c r="C32" s="29" t="s">
        <v>40</v>
      </c>
      <c r="D32" s="41">
        <v>30</v>
      </c>
      <c r="E32" s="29">
        <v>1</v>
      </c>
      <c r="F32" s="42">
        <f>7000/24030</f>
        <v>0.29130253849354976</v>
      </c>
      <c r="G32" s="42">
        <f t="shared" si="2"/>
        <v>8.7390761548064919</v>
      </c>
    </row>
    <row r="33" spans="1:7" outlineLevel="1">
      <c r="A33" s="29">
        <v>2.6</v>
      </c>
      <c r="B33" s="31" t="s">
        <v>47</v>
      </c>
      <c r="C33" s="29" t="s">
        <v>45</v>
      </c>
      <c r="D33" s="41">
        <v>4</v>
      </c>
      <c r="E33" s="29">
        <v>1</v>
      </c>
      <c r="F33" s="42">
        <f>200000/24030</f>
        <v>8.3229296712442782</v>
      </c>
      <c r="G33" s="42">
        <f t="shared" si="2"/>
        <v>33.291718684977113</v>
      </c>
    </row>
    <row r="34" spans="1:7" ht="15" customHeight="1" outlineLevel="1">
      <c r="A34" s="29">
        <v>2.7</v>
      </c>
      <c r="B34" s="31" t="s">
        <v>48</v>
      </c>
      <c r="C34" s="29" t="s">
        <v>14</v>
      </c>
      <c r="D34" s="41">
        <v>4</v>
      </c>
      <c r="E34" s="29">
        <v>1</v>
      </c>
      <c r="F34" s="42">
        <f>40000/24030</f>
        <v>1.6645859342488556</v>
      </c>
      <c r="G34" s="42">
        <f>F34*E34*D34</f>
        <v>6.6583437369954224</v>
      </c>
    </row>
    <row r="35" spans="1:7" ht="15" customHeight="1" outlineLevel="1">
      <c r="A35" s="29">
        <v>2.8</v>
      </c>
      <c r="B35" s="31" t="s">
        <v>49</v>
      </c>
      <c r="C35" s="29" t="s">
        <v>14</v>
      </c>
      <c r="D35" s="41">
        <v>100</v>
      </c>
      <c r="E35" s="29">
        <v>1</v>
      </c>
      <c r="F35" s="42">
        <f>1000/24030</f>
        <v>4.161464835622139E-2</v>
      </c>
      <c r="G35" s="42">
        <f t="shared" ref="G35:G36" si="3">F35*E35*D35</f>
        <v>4.1614648356221391</v>
      </c>
    </row>
    <row r="36" spans="1:7" outlineLevel="1">
      <c r="A36" s="46">
        <v>2.9</v>
      </c>
      <c r="B36" s="31" t="s">
        <v>50</v>
      </c>
      <c r="C36" s="29" t="s">
        <v>14</v>
      </c>
      <c r="D36" s="41">
        <v>4</v>
      </c>
      <c r="E36" s="29">
        <v>1</v>
      </c>
      <c r="F36" s="42">
        <f>5000/24030</f>
        <v>0.20807324178110695</v>
      </c>
      <c r="G36" s="42">
        <f t="shared" si="3"/>
        <v>0.8322929671244278</v>
      </c>
    </row>
    <row r="37" spans="1:7" ht="15" customHeight="1" outlineLevel="1">
      <c r="A37" s="47">
        <v>2.1</v>
      </c>
      <c r="B37" s="31" t="s">
        <v>51</v>
      </c>
      <c r="C37" s="29" t="s">
        <v>14</v>
      </c>
      <c r="D37" s="41">
        <v>2</v>
      </c>
      <c r="E37" s="29">
        <v>1</v>
      </c>
      <c r="F37" s="42">
        <f>150000/24030</f>
        <v>6.2421972534332086</v>
      </c>
      <c r="G37" s="42">
        <f>F37*E37*D37</f>
        <v>12.484394506866417</v>
      </c>
    </row>
    <row r="38" spans="1:7" ht="19.5" customHeight="1" outlineLevel="1">
      <c r="A38" s="29">
        <v>2.11</v>
      </c>
      <c r="B38" s="48" t="s">
        <v>52</v>
      </c>
      <c r="C38" s="29" t="s">
        <v>28</v>
      </c>
      <c r="D38" s="41">
        <v>1</v>
      </c>
      <c r="E38" s="29">
        <v>1</v>
      </c>
      <c r="F38" s="42">
        <f>7000000/24030</f>
        <v>291.30253849354972</v>
      </c>
      <c r="G38" s="42">
        <f t="shared" ref="G38:G46" si="4">F38*E38*D38</f>
        <v>291.30253849354972</v>
      </c>
    </row>
    <row r="39" spans="1:7" ht="19.5" customHeight="1" outlineLevel="1">
      <c r="A39" s="29">
        <v>2.12</v>
      </c>
      <c r="B39" s="31" t="s">
        <v>53</v>
      </c>
      <c r="C39" s="29" t="s">
        <v>40</v>
      </c>
      <c r="D39" s="41">
        <v>400</v>
      </c>
      <c r="E39" s="29">
        <v>1</v>
      </c>
      <c r="F39" s="42">
        <f>2000/24030</f>
        <v>8.322929671244278E-2</v>
      </c>
      <c r="G39" s="42">
        <f>F39*E39*D39</f>
        <v>33.291718684977113</v>
      </c>
    </row>
    <row r="40" spans="1:7" s="8" customFormat="1" ht="19.5" customHeight="1" outlineLevel="1">
      <c r="A40" s="43"/>
      <c r="B40" s="30" t="s">
        <v>54</v>
      </c>
      <c r="C40" s="43"/>
      <c r="D40" s="49"/>
      <c r="E40" s="43"/>
      <c r="F40" s="50"/>
      <c r="G40" s="50">
        <f>SUM(G28:G39)</f>
        <v>425.71785268414487</v>
      </c>
    </row>
    <row r="41" spans="1:7" s="8" customFormat="1" ht="19.5" customHeight="1" outlineLevel="1">
      <c r="A41" s="43">
        <v>3</v>
      </c>
      <c r="B41" s="51" t="s">
        <v>55</v>
      </c>
      <c r="C41" s="43"/>
      <c r="D41" s="49"/>
      <c r="E41" s="43"/>
      <c r="F41" s="50"/>
      <c r="G41" s="50"/>
    </row>
    <row r="42" spans="1:7" ht="19.5" customHeight="1" outlineLevel="1">
      <c r="A42" s="29">
        <v>3.1</v>
      </c>
      <c r="B42" s="31" t="s">
        <v>56</v>
      </c>
      <c r="C42" s="29" t="s">
        <v>28</v>
      </c>
      <c r="D42" s="41">
        <v>1</v>
      </c>
      <c r="E42" s="29">
        <v>1</v>
      </c>
      <c r="F42" s="42">
        <f>4000000/24030</f>
        <v>166.45859342488555</v>
      </c>
      <c r="G42" s="42">
        <f t="shared" si="4"/>
        <v>166.45859342488555</v>
      </c>
    </row>
    <row r="43" spans="1:7" ht="19.5" customHeight="1" outlineLevel="1">
      <c r="A43" s="29">
        <v>3.2</v>
      </c>
      <c r="B43" s="31" t="s">
        <v>57</v>
      </c>
      <c r="C43" s="29" t="s">
        <v>14</v>
      </c>
      <c r="D43" s="41">
        <v>1</v>
      </c>
      <c r="E43" s="29">
        <v>1</v>
      </c>
      <c r="F43" s="42">
        <f>4000000/24030</f>
        <v>166.45859342488555</v>
      </c>
      <c r="G43" s="42">
        <f t="shared" si="4"/>
        <v>166.45859342488555</v>
      </c>
    </row>
    <row r="44" spans="1:7" ht="45.75" customHeight="1" outlineLevel="1">
      <c r="A44" s="29">
        <v>3.3</v>
      </c>
      <c r="B44" s="31" t="s">
        <v>58</v>
      </c>
      <c r="C44" s="29" t="s">
        <v>28</v>
      </c>
      <c r="D44" s="41">
        <v>1</v>
      </c>
      <c r="E44" s="29">
        <v>1</v>
      </c>
      <c r="F44" s="42">
        <f>3000000/24030</f>
        <v>124.84394506866417</v>
      </c>
      <c r="G44" s="42">
        <f t="shared" si="4"/>
        <v>124.84394506866417</v>
      </c>
    </row>
    <row r="45" spans="1:7" ht="15" customHeight="1" outlineLevel="1">
      <c r="A45" s="29">
        <v>3.4</v>
      </c>
      <c r="B45" s="31" t="s">
        <v>25</v>
      </c>
      <c r="C45" s="29" t="s">
        <v>20</v>
      </c>
      <c r="D45" s="41">
        <v>10</v>
      </c>
      <c r="E45" s="29">
        <v>2</v>
      </c>
      <c r="F45" s="42">
        <f>150000/24030</f>
        <v>6.2421972534332086</v>
      </c>
      <c r="G45" s="42">
        <f t="shared" si="4"/>
        <v>124.84394506866417</v>
      </c>
    </row>
    <row r="46" spans="1:7" ht="15" customHeight="1" outlineLevel="1">
      <c r="A46" s="29">
        <v>3.5</v>
      </c>
      <c r="B46" s="31" t="s">
        <v>26</v>
      </c>
      <c r="C46" s="29" t="s">
        <v>20</v>
      </c>
      <c r="D46" s="41">
        <v>10</v>
      </c>
      <c r="E46" s="29">
        <v>1</v>
      </c>
      <c r="F46" s="42">
        <f>250000/24030</f>
        <v>10.403662089055347</v>
      </c>
      <c r="G46" s="42">
        <f t="shared" si="4"/>
        <v>104.03662089055346</v>
      </c>
    </row>
    <row r="47" spans="1:7" ht="15" customHeight="1" outlineLevel="1">
      <c r="A47" s="29">
        <v>3.6</v>
      </c>
      <c r="B47" s="31" t="s">
        <v>27</v>
      </c>
      <c r="C47" s="29" t="s">
        <v>28</v>
      </c>
      <c r="D47" s="41">
        <v>1</v>
      </c>
      <c r="E47" s="31"/>
      <c r="F47" s="42">
        <f>9000000/14030</f>
        <v>641.48253741981466</v>
      </c>
      <c r="G47" s="42">
        <f>F47*D47</f>
        <v>641.48253741981466</v>
      </c>
    </row>
    <row r="48" spans="1:7" ht="17.25" customHeight="1">
      <c r="A48" s="31"/>
      <c r="B48" s="30" t="s">
        <v>59</v>
      </c>
      <c r="C48" s="31"/>
      <c r="D48" s="32"/>
      <c r="E48" s="31"/>
      <c r="F48" s="33"/>
      <c r="G48" s="52">
        <f>SUM(G42:G47)</f>
        <v>1328.1242352974675</v>
      </c>
    </row>
    <row r="49" spans="1:7">
      <c r="A49" s="31"/>
      <c r="B49" s="30" t="s">
        <v>60</v>
      </c>
      <c r="C49" s="31"/>
      <c r="D49" s="32"/>
      <c r="E49" s="31"/>
      <c r="F49" s="33"/>
      <c r="G49" s="50">
        <f>SUM(G48,G40,G26)</f>
        <v>1982.72265394083</v>
      </c>
    </row>
    <row r="50" spans="1:7" s="9" customFormat="1">
      <c r="A50" s="37"/>
      <c r="B50" s="36" t="s">
        <v>61</v>
      </c>
      <c r="C50" s="37"/>
      <c r="D50" s="38"/>
      <c r="E50" s="37"/>
      <c r="F50" s="39"/>
      <c r="G50" s="53">
        <f>G49*15</f>
        <v>29740.839809112451</v>
      </c>
    </row>
    <row r="51" spans="1:7" s="10" customFormat="1" ht="15" customHeight="1">
      <c r="A51" s="54"/>
      <c r="B51" s="55" t="s">
        <v>62</v>
      </c>
      <c r="C51" s="54"/>
      <c r="D51" s="56"/>
      <c r="E51" s="57"/>
      <c r="F51" s="57"/>
      <c r="G51" s="58">
        <f>SUM(G50,G21,G9)</f>
        <v>251030.6032285018</v>
      </c>
    </row>
    <row r="52" spans="1:7">
      <c r="E52" s="13"/>
      <c r="F52" s="14"/>
      <c r="G52" s="14"/>
    </row>
    <row r="53" spans="1:7">
      <c r="F53" s="14"/>
      <c r="G53" s="15"/>
    </row>
    <row r="54" spans="1:7">
      <c r="F54" s="14"/>
      <c r="G54" s="15"/>
    </row>
    <row r="55" spans="1:7">
      <c r="F55" s="14"/>
      <c r="G55" s="15"/>
    </row>
    <row r="56" spans="1:7" ht="15" customHeight="1">
      <c r="E56" s="21"/>
      <c r="F56" s="21"/>
      <c r="G56" s="16"/>
    </row>
    <row r="57" spans="1:7" ht="15" customHeight="1">
      <c r="E57" s="20"/>
      <c r="F57" s="20"/>
      <c r="G57" s="17"/>
    </row>
  </sheetData>
  <mergeCells count="16">
    <mergeCell ref="B5:G5"/>
    <mergeCell ref="E57:F57"/>
    <mergeCell ref="G3:G4"/>
    <mergeCell ref="E56:F56"/>
    <mergeCell ref="B23:G23"/>
    <mergeCell ref="B27:G27"/>
    <mergeCell ref="B10:G10"/>
    <mergeCell ref="B22:G22"/>
    <mergeCell ref="A1:G1"/>
    <mergeCell ref="A2:G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Nga, Hoang Thu</cp:lastModifiedBy>
  <cp:revision/>
  <cp:lastPrinted>2024-01-29T08:26:13Z</cp:lastPrinted>
  <dcterms:created xsi:type="dcterms:W3CDTF">2024-01-23T04:41:02Z</dcterms:created>
  <dcterms:modified xsi:type="dcterms:W3CDTF">2024-01-29T08:26:26Z</dcterms:modified>
  <cp:category/>
  <cp:contentStatus/>
</cp:coreProperties>
</file>