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E6981A64-1741-4515-BA3F-6D6B9EB10CF0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LBP IS-AMC" sheetId="1" r:id="rId1"/>
    <sheet name="USD IS-AMC " sheetId="2" r:id="rId2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L33" i="1"/>
  <c r="L28" i="1"/>
  <c r="L26" i="1"/>
  <c r="K12" i="1"/>
  <c r="L12" i="1"/>
  <c r="F34" i="1"/>
  <c r="G34" i="1"/>
  <c r="H34" i="1"/>
  <c r="I34" i="1"/>
  <c r="J34" i="1"/>
  <c r="E34" i="1"/>
  <c r="D34" i="1"/>
  <c r="J33" i="1"/>
  <c r="I33" i="1"/>
  <c r="H33" i="1"/>
  <c r="G33" i="1"/>
  <c r="H6" i="1"/>
  <c r="I6" i="1" s="1"/>
  <c r="F33" i="1"/>
  <c r="E33" i="1"/>
  <c r="D33" i="1"/>
  <c r="E6" i="1"/>
  <c r="K26" i="1"/>
  <c r="K17" i="1"/>
  <c r="I33" i="2"/>
  <c r="I26" i="2"/>
  <c r="I12" i="2"/>
  <c r="I26" i="1"/>
  <c r="I12" i="1"/>
  <c r="E6" i="2"/>
  <c r="H28" i="2"/>
  <c r="H26" i="2"/>
  <c r="H26" i="1"/>
  <c r="H12" i="1"/>
  <c r="H28" i="1" s="1"/>
  <c r="H12" i="2"/>
  <c r="P31" i="2"/>
  <c r="O26" i="2"/>
  <c r="N26" i="2"/>
  <c r="M26" i="2"/>
  <c r="L26" i="2"/>
  <c r="K26" i="2"/>
  <c r="J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P16" i="2"/>
  <c r="P15" i="2"/>
  <c r="O12" i="2"/>
  <c r="O28" i="2" s="1"/>
  <c r="N12" i="2"/>
  <c r="M12" i="2"/>
  <c r="M28" i="2" s="1"/>
  <c r="L12" i="2"/>
  <c r="L28" i="2" s="1"/>
  <c r="K12" i="2"/>
  <c r="K28" i="2" s="1"/>
  <c r="J12" i="2"/>
  <c r="G12" i="2"/>
  <c r="G28" i="2" s="1"/>
  <c r="F12" i="2"/>
  <c r="E12" i="2"/>
  <c r="E28" i="2" s="1"/>
  <c r="D12" i="2"/>
  <c r="D28" i="2" s="1"/>
  <c r="P11" i="2"/>
  <c r="P10" i="2"/>
  <c r="P9" i="2"/>
  <c r="P8" i="2"/>
  <c r="P31" i="1"/>
  <c r="O26" i="1"/>
  <c r="N26" i="1"/>
  <c r="M26" i="1"/>
  <c r="J26" i="1"/>
  <c r="F26" i="1"/>
  <c r="F28" i="1" s="1"/>
  <c r="E26" i="1"/>
  <c r="P25" i="1"/>
  <c r="P24" i="1"/>
  <c r="P23" i="1"/>
  <c r="P22" i="1"/>
  <c r="P21" i="1"/>
  <c r="D20" i="1"/>
  <c r="P20" i="1" s="1"/>
  <c r="P19" i="1"/>
  <c r="P18" i="1"/>
  <c r="P17" i="1"/>
  <c r="P16" i="1"/>
  <c r="P15" i="1"/>
  <c r="O12" i="1"/>
  <c r="O33" i="1" s="1"/>
  <c r="N12" i="1"/>
  <c r="M12" i="1"/>
  <c r="J12" i="1"/>
  <c r="F12" i="1"/>
  <c r="E12" i="1"/>
  <c r="D12" i="1"/>
  <c r="P11" i="1"/>
  <c r="P10" i="1"/>
  <c r="P9" i="1"/>
  <c r="P8" i="1"/>
  <c r="K33" i="1" l="1"/>
  <c r="K34" i="1" s="1"/>
  <c r="M6" i="1"/>
  <c r="K28" i="1"/>
  <c r="I28" i="1"/>
  <c r="J6" i="1"/>
  <c r="K6" i="1" s="1"/>
  <c r="P12" i="2"/>
  <c r="P12" i="1"/>
  <c r="P26" i="1"/>
  <c r="E28" i="1"/>
  <c r="M28" i="1"/>
  <c r="J28" i="1"/>
  <c r="N33" i="1"/>
  <c r="O6" i="1" s="1"/>
  <c r="N28" i="1"/>
  <c r="F28" i="2"/>
  <c r="J28" i="2"/>
  <c r="N28" i="2"/>
  <c r="D26" i="1"/>
  <c r="D28" i="1" s="1"/>
  <c r="O28" i="1"/>
  <c r="P26" i="2"/>
  <c r="D33" i="2"/>
  <c r="E33" i="2" s="1"/>
  <c r="F6" i="2" s="1"/>
  <c r="F33" i="2" s="1"/>
  <c r="G6" i="2" s="1"/>
  <c r="G33" i="2" s="1"/>
  <c r="H6" i="2" s="1"/>
  <c r="H33" i="2" s="1"/>
  <c r="I6" i="2" s="1"/>
  <c r="F6" i="1"/>
  <c r="M33" i="1"/>
  <c r="N6" i="1" s="1"/>
  <c r="L6" i="1" l="1"/>
  <c r="P28" i="2"/>
  <c r="J6" i="2"/>
  <c r="J33" i="2" s="1"/>
  <c r="K6" i="2" s="1"/>
  <c r="K33" i="2" s="1"/>
  <c r="L6" i="2" s="1"/>
  <c r="L33" i="2" s="1"/>
  <c r="M6" i="2" s="1"/>
  <c r="M33" i="2" s="1"/>
  <c r="N6" i="2" s="1"/>
  <c r="N33" i="2" s="1"/>
  <c r="O6" i="2" s="1"/>
  <c r="O33" i="2" s="1"/>
  <c r="I28" i="2"/>
  <c r="P33" i="1"/>
  <c r="P28" i="1"/>
  <c r="P33" i="2"/>
  <c r="G6" i="1"/>
</calcChain>
</file>

<file path=xl/sharedStrings.xml><?xml version="1.0" encoding="utf-8"?>
<sst xmlns="http://schemas.openxmlformats.org/spreadsheetml/2006/main" count="126" uniqueCount="42">
  <si>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</si>
  <si>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</si>
  <si>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</si>
  <si>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</si>
  <si>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</si>
  <si>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</si>
  <si>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</si>
  <si>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</si>
  <si>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</si>
  <si>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</si>
  <si>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</si>
  <si>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</si>
  <si>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</si>
  <si>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</si>
  <si>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</si>
  <si>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</si>
  <si>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</si>
  <si>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</si>
  <si>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</si>
  <si>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</si>
  <si>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</si>
  <si>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</si>
  <si>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</si>
  <si>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</si>
  <si>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</si>
  <si>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</si>
  <si>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</si>
  <si>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</si>
  <si>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</si>
  <si>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</si>
  <si>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</si>
  <si>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</si>
  <si>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</si>
  <si>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</si>
  <si>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</si>
  <si>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</si>
  <si>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</si>
  <si>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</si>
  <si>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</si>
  <si>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</si>
  <si>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</si>
  <si>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USD Equivelent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</si>
</sst>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</numFmts>
  <fonts count="37" x14ac:knownFonts="1">
    <font>
      <sz val="11"/>
      <color rgb="FF000000"/>
      <name val="Arial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3DDE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12" fillId="0" borderId="1"/>
    <xf numFmtId="0" fontId="14" fillId="6" borderId="1" applyNumberFormat="0" applyBorder="0" applyAlignment="0" applyProtection="0"/>
    <xf numFmtId="0" fontId="14" fillId="7" borderId="1" applyNumberFormat="0" applyBorder="0" applyAlignment="0" applyProtection="0"/>
    <xf numFmtId="0" fontId="14" fillId="7" borderId="1" applyNumberFormat="0" applyBorder="0" applyAlignment="0" applyProtection="0"/>
    <xf numFmtId="0" fontId="14" fillId="6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4" fillId="10" borderId="1" applyNumberFormat="0" applyBorder="0" applyAlignment="0" applyProtection="0"/>
    <xf numFmtId="0" fontId="14" fillId="11" borderId="1" applyNumberFormat="0" applyBorder="0" applyAlignment="0" applyProtection="0"/>
    <xf numFmtId="0" fontId="14" fillId="11" borderId="1" applyNumberFormat="0" applyBorder="0" applyAlignment="0" applyProtection="0"/>
    <xf numFmtId="0" fontId="14" fillId="10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5" fillId="12" borderId="1" applyNumberFormat="0" applyBorder="0" applyAlignment="0" applyProtection="0"/>
    <xf numFmtId="0" fontId="15" fillId="13" borderId="1" applyNumberFormat="0" applyBorder="0" applyAlignment="0" applyProtection="0"/>
    <xf numFmtId="0" fontId="15" fillId="13" borderId="1" applyNumberFormat="0" applyBorder="0" applyAlignment="0" applyProtection="0"/>
    <xf numFmtId="0" fontId="15" fillId="12" borderId="1" applyNumberFormat="0" applyBorder="0" applyAlignment="0" applyProtection="0"/>
    <xf numFmtId="0" fontId="15" fillId="14" borderId="1" applyNumberFormat="0" applyBorder="0" applyAlignment="0" applyProtection="0"/>
    <xf numFmtId="0" fontId="15" fillId="15" borderId="1" applyNumberFormat="0" applyBorder="0" applyAlignment="0" applyProtection="0"/>
    <xf numFmtId="0" fontId="15" fillId="14" borderId="1" applyNumberFormat="0" applyBorder="0" applyAlignment="0" applyProtection="0"/>
    <xf numFmtId="0" fontId="15" fillId="16" borderId="1" applyNumberFormat="0" applyBorder="0" applyAlignment="0" applyProtection="0"/>
    <xf numFmtId="0" fontId="15" fillId="13" borderId="1" applyNumberFormat="0" applyBorder="0" applyAlignment="0" applyProtection="0"/>
    <xf numFmtId="0" fontId="15" fillId="17" borderId="1" applyNumberFormat="0" applyBorder="0" applyAlignment="0" applyProtection="0"/>
    <xf numFmtId="0" fontId="15" fillId="18" borderId="1" applyNumberFormat="0" applyBorder="0" applyAlignment="0" applyProtection="0"/>
    <xf numFmtId="0" fontId="15" fillId="19" borderId="1" applyNumberFormat="0" applyBorder="0" applyAlignment="0" applyProtection="0"/>
    <xf numFmtId="0" fontId="16" fillId="20" borderId="1" applyNumberFormat="0" applyBorder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165" fontId="13" fillId="0" borderId="1" applyFont="0" applyFill="0" applyBorder="0" applyAlignment="0" applyProtection="0"/>
    <xf numFmtId="0" fontId="19" fillId="0" borderId="1" applyNumberFormat="0" applyFill="0" applyBorder="0" applyAlignment="0" applyProtection="0"/>
    <xf numFmtId="0" fontId="20" fillId="23" borderId="1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1" applyNumberFormat="0" applyFill="0" applyBorder="0" applyAlignment="0" applyProtection="0"/>
    <xf numFmtId="0" fontId="31" fillId="0" borderId="1" applyNumberFormat="0" applyFill="0" applyBorder="0" applyAlignment="0" applyProtection="0">
      <alignment vertical="top"/>
      <protection locked="0"/>
    </xf>
    <xf numFmtId="0" fontId="24" fillId="15" borderId="5" applyNumberFormat="0" applyAlignment="0" applyProtection="0"/>
    <xf numFmtId="0" fontId="25" fillId="0" borderId="10" applyNumberFormat="0" applyFill="0" applyAlignment="0" applyProtection="0"/>
    <xf numFmtId="0" fontId="26" fillId="9" borderId="1" applyNumberFormat="0" applyBorder="0" applyAlignment="0" applyProtection="0"/>
    <xf numFmtId="0" fontId="13" fillId="9" borderId="11" applyNumberFormat="0" applyFont="0" applyAlignment="0" applyProtection="0"/>
    <xf numFmtId="0" fontId="27" fillId="21" borderId="12" applyNumberFormat="0" applyAlignment="0" applyProtection="0"/>
    <xf numFmtId="0" fontId="28" fillId="0" borderId="1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" applyNumberFormat="0" applyFill="0" applyBorder="0" applyAlignment="0" applyProtection="0"/>
    <xf numFmtId="44" fontId="3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6" fontId="11" fillId="0" borderId="0" xfId="0" applyNumberFormat="1" applyFont="1"/>
    <xf numFmtId="0" fontId="8" fillId="5" borderId="1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0" fontId="1" fillId="0" borderId="0" xfId="0" applyFont="1"/>
    <xf numFmtId="165" fontId="11" fillId="0" borderId="0" xfId="0" applyNumberFormat="1" applyFont="1"/>
    <xf numFmtId="165" fontId="6" fillId="0" borderId="0" xfId="0" applyNumberFormat="1" applyFont="1" applyAlignment="1">
      <alignment horizontal="right"/>
    </xf>
    <xf numFmtId="165" fontId="1" fillId="0" borderId="2" xfId="0" applyNumberFormat="1" applyFont="1" applyBorder="1" applyAlignment="1">
      <alignment vertical="center"/>
    </xf>
    <xf numFmtId="164" fontId="32" fillId="0" borderId="11" xfId="29" applyNumberFormat="1" applyFont="1" applyBorder="1" applyAlignment="1" applyProtection="1">
      <alignment vertical="center"/>
      <protection locked="0"/>
    </xf>
    <xf numFmtId="0" fontId="32" fillId="0" borderId="1" xfId="1" applyFont="1" applyAlignment="1">
      <alignment vertical="center"/>
    </xf>
    <xf numFmtId="0" fontId="33" fillId="24" borderId="1" xfId="1" applyFont="1" applyFill="1" applyAlignment="1">
      <alignment vertical="center"/>
    </xf>
    <xf numFmtId="164" fontId="34" fillId="26" borderId="14" xfId="1" applyNumberFormat="1" applyFont="1" applyFill="1" applyBorder="1" applyAlignment="1">
      <alignment vertical="center"/>
    </xf>
    <xf numFmtId="0" fontId="35" fillId="0" borderId="1" xfId="1" applyFont="1" applyAlignment="1">
      <alignment horizontal="right" vertical="center"/>
    </xf>
    <xf numFmtId="164" fontId="34" fillId="27" borderId="1" xfId="1" applyNumberFormat="1" applyFont="1" applyFill="1" applyAlignment="1">
      <alignment vertical="center"/>
    </xf>
    <xf numFmtId="166" fontId="12" fillId="0" borderId="1" xfId="1" applyNumberFormat="1"/>
    <xf numFmtId="166" fontId="0" fillId="0" borderId="0" xfId="0" applyNumberFormat="1"/>
    <xf numFmtId="164" fontId="34" fillId="26" borderId="14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3" fillId="24" borderId="0" xfId="0" applyFont="1" applyFill="1" applyAlignment="1">
      <alignment vertical="center"/>
    </xf>
    <xf numFmtId="41" fontId="32" fillId="0" borderId="11" xfId="29" applyNumberFormat="1" applyFont="1" applyBorder="1" applyAlignment="1" applyProtection="1">
      <alignment vertical="center"/>
      <protection locked="0"/>
    </xf>
    <xf numFmtId="167" fontId="32" fillId="0" borderId="11" xfId="29" applyNumberFormat="1" applyFont="1" applyBorder="1" applyAlignment="1" applyProtection="1">
      <alignment vertical="center"/>
      <protection locked="0"/>
    </xf>
    <xf numFmtId="164" fontId="32" fillId="0" borderId="0" xfId="0" applyNumberFormat="1" applyFont="1" applyAlignment="1">
      <alignment vertical="center"/>
    </xf>
    <xf numFmtId="0" fontId="1" fillId="25" borderId="0" xfId="0" applyFont="1" applyFill="1" applyAlignment="1">
      <alignment vertical="center"/>
    </xf>
    <xf numFmtId="0" fontId="8" fillId="28" borderId="1" xfId="0" applyFont="1" applyFill="1" applyBorder="1" applyAlignment="1">
      <alignment vertical="center"/>
    </xf>
    <xf numFmtId="0" fontId="0" fillId="25" borderId="0" xfId="0" applyFill="1"/>
    <xf numFmtId="164" fontId="32" fillId="0" borderId="11" xfId="45" applyNumberFormat="1" applyFont="1" applyBorder="1" applyAlignment="1" applyProtection="1">
      <alignment vertical="center"/>
      <protection locked="0"/>
    </xf>
    <xf numFmtId="167" fontId="32" fillId="0" borderId="11" xfId="45" applyNumberFormat="1" applyFont="1" applyBorder="1" applyAlignment="1" applyProtection="1">
      <alignment vertical="center"/>
      <protection locked="0"/>
    </xf>
    <xf numFmtId="164" fontId="34" fillId="27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164" fontId="34" fillId="25" borderId="15" xfId="0" applyNumberFormat="1" applyFont="1" applyFill="1" applyBorder="1" applyAlignment="1">
      <alignment vertical="center"/>
    </xf>
  </cellXfs>
  <cellStyles count="46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topLeftCell="J1" workbookViewId="0">
      <selection activeCell="M34" sqref="M34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19011000</v>
      </c>
      <c r="F6" s="9">
        <f t="shared" ref="F6:O6" si="0">E33</f>
        <v>714000</v>
      </c>
      <c r="G6" s="9">
        <f t="shared" si="0"/>
        <v>260000</v>
      </c>
      <c r="H6" s="9">
        <f t="shared" si="0"/>
        <v>32324000</v>
      </c>
      <c r="I6" s="9">
        <f t="shared" si="0"/>
        <v>313736000</v>
      </c>
      <c r="J6" s="9">
        <f t="shared" si="0"/>
        <v>1020493000</v>
      </c>
      <c r="K6" s="9">
        <f>J33</f>
        <v>169127605</v>
      </c>
      <c r="L6" s="9">
        <f t="shared" si="0"/>
        <v>32481605</v>
      </c>
      <c r="M6" s="9">
        <f t="shared" si="0"/>
        <v>5741355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>
        <v>0</v>
      </c>
      <c r="G8" s="28">
        <v>430421000</v>
      </c>
      <c r="H8" s="28">
        <v>786725000</v>
      </c>
      <c r="I8" s="28">
        <v>467566000</v>
      </c>
      <c r="J8" s="39">
        <v>120089025</v>
      </c>
      <c r="K8" s="41">
        <v>160699000</v>
      </c>
      <c r="L8" s="41">
        <v>57001000</v>
      </c>
      <c r="M8" s="9"/>
      <c r="N8" s="9"/>
      <c r="O8" s="9"/>
      <c r="P8" s="9">
        <f t="shared" ref="P8:P11" si="1">SUM(D8:O8)</f>
        <v>2022501025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34"/>
      <c r="H9" s="35"/>
      <c r="I9" s="35"/>
      <c r="J9" s="39">
        <v>399293550.00000006</v>
      </c>
      <c r="K9" s="28"/>
      <c r="L9" s="45">
        <v>816042000</v>
      </c>
      <c r="M9" s="9"/>
      <c r="N9" s="9"/>
      <c r="O9" s="9"/>
      <c r="P9" s="9">
        <f t="shared" si="1"/>
        <v>2223393550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>
        <v>0</v>
      </c>
      <c r="G10" s="28"/>
      <c r="H10" s="28"/>
      <c r="I10" s="28"/>
      <c r="J10" s="40">
        <v>36765</v>
      </c>
      <c r="K10" s="40"/>
      <c r="L10" s="46"/>
      <c r="M10" s="9"/>
      <c r="N10" s="9"/>
      <c r="O10" s="9"/>
      <c r="P10" s="9">
        <f t="shared" si="1"/>
        <v>36765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>
        <v>0</v>
      </c>
      <c r="G11" s="28"/>
      <c r="H11" s="28"/>
      <c r="I11" s="28"/>
      <c r="J11" s="9"/>
      <c r="K11" s="28">
        <v>1557240000</v>
      </c>
      <c r="L11" s="45">
        <v>0</v>
      </c>
      <c r="M11" s="9"/>
      <c r="N11" s="9"/>
      <c r="O11" s="9"/>
      <c r="P11" s="9">
        <f t="shared" si="1"/>
        <v>1557240000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31">
        <v>430421000</v>
      </c>
      <c r="H12" s="36">
        <f t="shared" ref="H12" si="3">SUM(H8:H11)</f>
        <v>786725000</v>
      </c>
      <c r="I12" s="36">
        <f t="shared" ref="I12" si="4">SUM(I8:I11)</f>
        <v>467566000</v>
      </c>
      <c r="J12" s="13">
        <f t="shared" si="2"/>
        <v>519419340.00000006</v>
      </c>
      <c r="K12" s="36">
        <f>SUM(K8:K11)</f>
        <v>1717939000</v>
      </c>
      <c r="L12" s="36">
        <f>SUM(L8:L11)</f>
        <v>873043000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5803171340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32" t="s">
        <v>22</v>
      </c>
      <c r="H13" s="37" t="s">
        <v>22</v>
      </c>
      <c r="I13" s="37"/>
      <c r="J13" s="14" t="s">
        <v>22</v>
      </c>
      <c r="K13" s="37" t="e">
        <v>#VALUE!</v>
      </c>
      <c r="L13" s="37" t="e">
        <v>#VALUE!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30"/>
      <c r="H14" s="38"/>
      <c r="I14" s="38"/>
      <c r="J14" s="7"/>
      <c r="K14" s="38"/>
      <c r="L14" s="38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28">
        <v>343254000</v>
      </c>
      <c r="H15" s="28">
        <v>547898000</v>
      </c>
      <c r="I15" s="28">
        <v>106550000</v>
      </c>
      <c r="J15" s="39">
        <v>795492000</v>
      </c>
      <c r="K15" s="28">
        <v>487668000</v>
      </c>
      <c r="L15" s="45">
        <v>616545000</v>
      </c>
      <c r="M15" s="9"/>
      <c r="N15" s="9"/>
      <c r="O15" s="9"/>
      <c r="P15" s="9">
        <f t="shared" ref="P15:P25" si="5">SUM(D15:O15)</f>
        <v>3962343000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28"/>
      <c r="H16" s="28"/>
      <c r="I16" s="28"/>
      <c r="J16" s="39">
        <v>57199500</v>
      </c>
      <c r="K16" s="28">
        <v>287280000</v>
      </c>
      <c r="L16" s="45">
        <v>93540000</v>
      </c>
      <c r="M16" s="9"/>
      <c r="N16" s="9"/>
      <c r="O16" s="9"/>
      <c r="P16" s="9">
        <f t="shared" si="5"/>
        <v>440014500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28">
        <v>10167000</v>
      </c>
      <c r="H17" s="28">
        <v>2150000</v>
      </c>
      <c r="I17" s="28">
        <v>1200000</v>
      </c>
      <c r="J17" s="39">
        <v>4199760</v>
      </c>
      <c r="K17" s="28">
        <f>5130000+855000</f>
        <v>5985000</v>
      </c>
      <c r="L17" s="45">
        <v>11010000</v>
      </c>
      <c r="M17" s="9"/>
      <c r="N17" s="9"/>
      <c r="O17" s="9"/>
      <c r="P17" s="9">
        <f t="shared" si="5"/>
        <v>43569760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28">
        <v>1080000</v>
      </c>
      <c r="H18" s="28">
        <v>3460000</v>
      </c>
      <c r="I18" s="28">
        <v>600000</v>
      </c>
      <c r="J18" s="40">
        <v>10892700</v>
      </c>
      <c r="K18" s="40">
        <v>24448000</v>
      </c>
      <c r="L18" s="46">
        <v>188228250</v>
      </c>
      <c r="M18" s="9"/>
      <c r="N18" s="9"/>
      <c r="O18" s="9"/>
      <c r="P18" s="9">
        <f t="shared" si="5"/>
        <v>229883950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34"/>
      <c r="H19" s="28"/>
      <c r="I19" s="28"/>
      <c r="J19" s="34"/>
      <c r="K19" s="35"/>
      <c r="L19" s="35"/>
      <c r="M19" s="9"/>
      <c r="N19" s="9"/>
      <c r="O19" s="9"/>
      <c r="P19" s="9">
        <f t="shared" si="5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28">
        <v>490000</v>
      </c>
      <c r="H20" s="28">
        <v>1480000</v>
      </c>
      <c r="I20" s="28">
        <v>127248000</v>
      </c>
      <c r="J20" s="40">
        <v>458070525</v>
      </c>
      <c r="K20" s="40">
        <v>912536000</v>
      </c>
      <c r="L20" s="46">
        <v>114719000</v>
      </c>
      <c r="M20" s="9"/>
      <c r="N20" s="9"/>
      <c r="O20" s="9"/>
      <c r="P20" s="9">
        <f t="shared" si="5"/>
        <v>1614791525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28">
        <v>3777000</v>
      </c>
      <c r="H21" s="28">
        <v>325000</v>
      </c>
      <c r="I21" s="28">
        <v>760000</v>
      </c>
      <c r="J21" s="39">
        <v>0</v>
      </c>
      <c r="K21" s="28">
        <v>2074000</v>
      </c>
      <c r="L21" s="45">
        <v>1254000</v>
      </c>
      <c r="M21" s="9"/>
      <c r="N21" s="9"/>
      <c r="O21" s="9"/>
      <c r="P21" s="9">
        <f t="shared" si="5"/>
        <v>18091000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28">
        <v>15414000</v>
      </c>
      <c r="H22" s="28">
        <v>0</v>
      </c>
      <c r="I22" s="28">
        <v>0</v>
      </c>
      <c r="J22" s="40">
        <v>44032500</v>
      </c>
      <c r="K22" s="40">
        <v>10705000</v>
      </c>
      <c r="L22" s="46">
        <v>10705000</v>
      </c>
      <c r="M22" s="9"/>
      <c r="N22" s="9"/>
      <c r="O22" s="9"/>
      <c r="P22" s="9">
        <f t="shared" si="5"/>
        <v>83185500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>
        <v>0</v>
      </c>
      <c r="G23" s="28"/>
      <c r="H23" s="28"/>
      <c r="I23" s="28"/>
      <c r="J23" s="39">
        <v>0</v>
      </c>
      <c r="K23" s="28">
        <v>428000</v>
      </c>
      <c r="L23" s="45">
        <v>428000</v>
      </c>
      <c r="M23" s="9"/>
      <c r="N23" s="9"/>
      <c r="O23" s="9"/>
      <c r="P23" s="9">
        <f t="shared" si="5"/>
        <v>856000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28">
        <v>24175000</v>
      </c>
      <c r="H24" s="28">
        <v>0</v>
      </c>
      <c r="I24" s="28">
        <v>305753000</v>
      </c>
      <c r="J24" s="39">
        <v>897750</v>
      </c>
      <c r="K24" s="28">
        <v>123461000</v>
      </c>
      <c r="L24" s="45">
        <v>0</v>
      </c>
      <c r="M24" s="9"/>
      <c r="N24" s="9"/>
      <c r="O24" s="9"/>
      <c r="P24" s="9">
        <f t="shared" si="5"/>
        <v>571666750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39">
        <v>0</v>
      </c>
      <c r="K25" s="28">
        <v>0</v>
      </c>
      <c r="L25" s="45">
        <v>0</v>
      </c>
      <c r="M25" s="9"/>
      <c r="N25" s="9"/>
      <c r="O25" s="9"/>
      <c r="P25" s="9">
        <f t="shared" si="5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6">SUM(D15:D25)</f>
        <v>283138000</v>
      </c>
      <c r="E26" s="13">
        <f t="shared" si="6"/>
        <v>281289000</v>
      </c>
      <c r="F26" s="13">
        <f t="shared" si="6"/>
        <v>642395000</v>
      </c>
      <c r="G26" s="31">
        <v>398357000</v>
      </c>
      <c r="H26" s="36">
        <f t="shared" ref="H26" si="7">SUM(H15:H25)</f>
        <v>555313000</v>
      </c>
      <c r="I26" s="36">
        <f t="shared" ref="I26" si="8">SUM(I15:I25)</f>
        <v>542111000</v>
      </c>
      <c r="J26" s="13">
        <f t="shared" si="6"/>
        <v>1370784735</v>
      </c>
      <c r="K26" s="36">
        <f>SUM(K15:K25)</f>
        <v>1854585000</v>
      </c>
      <c r="L26" s="36">
        <f>SUM(L15:L25)</f>
        <v>1036429250</v>
      </c>
      <c r="M26" s="13">
        <f t="shared" si="6"/>
        <v>0</v>
      </c>
      <c r="N26" s="13">
        <f t="shared" si="6"/>
        <v>0</v>
      </c>
      <c r="O26" s="13">
        <f t="shared" si="6"/>
        <v>0</v>
      </c>
      <c r="P26" s="13">
        <f t="shared" si="6"/>
        <v>6964401985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32" t="s">
        <v>22</v>
      </c>
      <c r="H27" s="37" t="s">
        <v>22</v>
      </c>
      <c r="I27" s="37"/>
      <c r="J27" s="14" t="s">
        <v>22</v>
      </c>
      <c r="K27" s="37" t="e">
        <v>#VALUE!</v>
      </c>
      <c r="L27" s="37" t="e">
        <v>#VALUE!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9">D12-D26</f>
        <v>-43393000</v>
      </c>
      <c r="E28" s="13">
        <f t="shared" si="9"/>
        <v>-18297000</v>
      </c>
      <c r="F28" s="13">
        <f t="shared" si="9"/>
        <v>-137074000</v>
      </c>
      <c r="G28" s="31">
        <v>32064000</v>
      </c>
      <c r="H28" s="36">
        <f t="shared" ref="H28" si="10">H12-H26</f>
        <v>231412000</v>
      </c>
      <c r="I28" s="36">
        <f>I6+I12-I26</f>
        <v>239191000</v>
      </c>
      <c r="J28" s="13">
        <f t="shared" si="9"/>
        <v>-851365395</v>
      </c>
      <c r="K28" s="36">
        <f>K12-K26</f>
        <v>-136646000</v>
      </c>
      <c r="L28" s="36">
        <f>L12-L26</f>
        <v>-163386250</v>
      </c>
      <c r="M28" s="13">
        <f t="shared" si="9"/>
        <v>0</v>
      </c>
      <c r="N28" s="13">
        <f t="shared" si="9"/>
        <v>0</v>
      </c>
      <c r="O28" s="13">
        <f t="shared" si="9"/>
        <v>0</v>
      </c>
      <c r="P28" s="13">
        <f t="shared" si="9"/>
        <v>-1161230645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33"/>
      <c r="H29" s="20"/>
      <c r="I29" s="20"/>
      <c r="J29" s="20"/>
      <c r="K29" s="20"/>
      <c r="L29" s="47">
        <v>0</v>
      </c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5">
      <c r="A30" s="1"/>
      <c r="B30" s="7" t="s">
        <v>38</v>
      </c>
      <c r="C30" s="7"/>
      <c r="D30" s="7"/>
      <c r="E30" s="7"/>
      <c r="F30" s="7"/>
      <c r="G30" s="30"/>
      <c r="H30" s="7"/>
      <c r="I30" s="7"/>
      <c r="J30" s="7"/>
      <c r="K30" s="7"/>
      <c r="L30" s="38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34">
        <v>0</v>
      </c>
      <c r="H31" s="35">
        <v>50000000</v>
      </c>
      <c r="I31" s="21"/>
      <c r="J31" s="21"/>
      <c r="K31" s="21"/>
      <c r="L31" s="35"/>
      <c r="M31" s="21"/>
      <c r="N31" s="21"/>
      <c r="O31" s="21"/>
      <c r="P31" s="9">
        <f>SUM(D31:O31)</f>
        <v>249024000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9"/>
      <c r="H32" s="1"/>
      <c r="I32" s="1"/>
      <c r="J32" s="1"/>
      <c r="K32" s="1"/>
      <c r="L32" s="4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42"/>
      <c r="B33" s="22" t="s">
        <v>40</v>
      </c>
      <c r="C33" s="22"/>
      <c r="D33" s="23">
        <f>D6+D12-D26+D31</f>
        <v>19011000</v>
      </c>
      <c r="E33" s="23">
        <f>E6+E12-E26+E31</f>
        <v>714000</v>
      </c>
      <c r="F33" s="23">
        <f>F6+F12-F26+F31</f>
        <v>260000</v>
      </c>
      <c r="G33" s="23">
        <f>G6+G12-G26+G31</f>
        <v>32324000</v>
      </c>
      <c r="H33" s="23">
        <f>H6+H12-H26+H31</f>
        <v>313736000</v>
      </c>
      <c r="I33" s="23">
        <f>I6+I8+I28+I31</f>
        <v>1020493000</v>
      </c>
      <c r="J33" s="23">
        <f>J6+J12-J26+J31</f>
        <v>169127605</v>
      </c>
      <c r="K33" s="23">
        <f>K6+K12-K26+K31</f>
        <v>32481605</v>
      </c>
      <c r="L33" s="49">
        <f>K6+L28+L31</f>
        <v>5741355</v>
      </c>
      <c r="M33" s="23">
        <f t="shared" ref="L33:P33" si="11">M12-M26+M31</f>
        <v>0</v>
      </c>
      <c r="N33" s="23">
        <f t="shared" si="11"/>
        <v>0</v>
      </c>
      <c r="O33" s="23">
        <f t="shared" si="11"/>
        <v>0</v>
      </c>
      <c r="P33" s="23">
        <f t="shared" si="11"/>
        <v>-912206645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44" customFormat="1" ht="12.75" customHeight="1" thickTop="1" thickBot="1" x14ac:dyDescent="0.4">
      <c r="A34" s="42"/>
      <c r="B34" s="43" t="s">
        <v>41</v>
      </c>
      <c r="D34" s="23">
        <f>D33/85500</f>
        <v>222.35087719298247</v>
      </c>
      <c r="E34" s="23">
        <f>E33/85500</f>
        <v>8.3508771929824555</v>
      </c>
      <c r="F34" s="23">
        <f t="shared" ref="F34:L34" si="12">F33/85500</f>
        <v>3.0409356725146197</v>
      </c>
      <c r="G34" s="23">
        <f t="shared" si="12"/>
        <v>378.05847953216374</v>
      </c>
      <c r="H34" s="23">
        <f t="shared" si="12"/>
        <v>3669.4269005847955</v>
      </c>
      <c r="I34" s="23">
        <f t="shared" si="12"/>
        <v>11935.590643274854</v>
      </c>
      <c r="J34" s="23">
        <f t="shared" si="12"/>
        <v>1978.1006432748538</v>
      </c>
      <c r="K34" s="23">
        <f t="shared" si="12"/>
        <v>379.90181286549705</v>
      </c>
      <c r="L34" s="23">
        <f t="shared" si="12"/>
        <v>67.150350877192977</v>
      </c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2.75" customHeight="1" thickTop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showGridLines="0" workbookViewId="0">
      <selection activeCell="J21" sqref="J21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0</v>
      </c>
      <c r="F6" s="9">
        <f t="shared" ref="F6:O6" si="0">E33</f>
        <v>61</v>
      </c>
      <c r="G6" s="9">
        <f t="shared" si="0"/>
        <v>24</v>
      </c>
      <c r="H6" s="9">
        <f t="shared" si="0"/>
        <v>15</v>
      </c>
      <c r="I6" s="9">
        <f t="shared" si="0"/>
        <v>-4512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/>
      <c r="G8" s="9"/>
      <c r="H8" s="9"/>
      <c r="I8" s="28"/>
      <c r="J8" s="9">
        <v>0</v>
      </c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 t="s">
        <v>18</v>
      </c>
      <c r="D9" s="9">
        <v>0</v>
      </c>
      <c r="E9" s="9"/>
      <c r="F9" s="9"/>
      <c r="G9" s="9"/>
      <c r="H9" s="9"/>
      <c r="I9" s="28"/>
      <c r="J9" s="9"/>
      <c r="K9" s="9"/>
      <c r="L9" s="9"/>
      <c r="M9" s="9"/>
      <c r="N9" s="9"/>
      <c r="O9" s="9"/>
      <c r="P9" s="9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/>
      <c r="G10" s="9"/>
      <c r="H10" s="9"/>
      <c r="I10" s="28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/>
      <c r="G11" s="9"/>
      <c r="H11" s="9"/>
      <c r="I11" s="28">
        <v>3315</v>
      </c>
      <c r="J11" s="9"/>
      <c r="K11" s="9"/>
      <c r="L11" s="9"/>
      <c r="M11" s="9"/>
      <c r="N11" s="9"/>
      <c r="O11" s="9"/>
      <c r="P11" s="9">
        <f t="shared" si="1"/>
        <v>3315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36">
        <f>SUM(I8:I11)</f>
        <v>3315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3315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37"/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38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 t="s">
        <v>24</v>
      </c>
      <c r="D15" s="9">
        <v>13414</v>
      </c>
      <c r="E15" s="11">
        <v>2439</v>
      </c>
      <c r="F15" s="9">
        <v>7314</v>
      </c>
      <c r="G15" s="28">
        <v>8818</v>
      </c>
      <c r="H15" s="28">
        <v>2487</v>
      </c>
      <c r="I15" s="28">
        <v>6087</v>
      </c>
      <c r="J15" s="9">
        <v>0</v>
      </c>
      <c r="K15" s="9"/>
      <c r="L15" s="9"/>
      <c r="M15" s="9"/>
      <c r="N15" s="9"/>
      <c r="O15" s="9"/>
      <c r="P15" s="9">
        <f t="shared" ref="P15:P25" si="3">SUM(D15:O15)</f>
        <v>40559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0</v>
      </c>
      <c r="F16" s="9">
        <v>2160</v>
      </c>
      <c r="G16" s="28">
        <v>6380</v>
      </c>
      <c r="H16" s="28">
        <v>8792</v>
      </c>
      <c r="I16" s="28">
        <v>1275</v>
      </c>
      <c r="J16" s="9">
        <v>0</v>
      </c>
      <c r="K16" s="9"/>
      <c r="L16" s="9"/>
      <c r="M16" s="9"/>
      <c r="N16" s="9"/>
      <c r="O16" s="9"/>
      <c r="P16" s="9">
        <f t="shared" si="3"/>
        <v>18607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5" t="s">
        <v>26</v>
      </c>
      <c r="D17" s="9">
        <v>7200</v>
      </c>
      <c r="E17" s="9">
        <v>0</v>
      </c>
      <c r="F17" s="9">
        <v>0</v>
      </c>
      <c r="G17" s="28"/>
      <c r="H17" s="28">
        <v>20</v>
      </c>
      <c r="I17" s="28"/>
      <c r="J17" s="9"/>
      <c r="K17" s="9"/>
      <c r="L17" s="9"/>
      <c r="M17" s="9"/>
      <c r="N17" s="9"/>
      <c r="O17" s="9"/>
      <c r="P17" s="9">
        <f t="shared" si="3"/>
        <v>7220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5" t="s">
        <v>27</v>
      </c>
      <c r="D18" s="9">
        <v>55</v>
      </c>
      <c r="E18" s="9">
        <v>175</v>
      </c>
      <c r="F18" s="9">
        <v>4</v>
      </c>
      <c r="G18" s="28">
        <v>149</v>
      </c>
      <c r="H18" s="28">
        <v>297</v>
      </c>
      <c r="I18" s="28">
        <v>114</v>
      </c>
      <c r="J18" s="9">
        <v>0</v>
      </c>
      <c r="K18" s="9"/>
      <c r="L18" s="9"/>
      <c r="M18" s="9"/>
      <c r="N18" s="9"/>
      <c r="O18" s="9"/>
      <c r="P18" s="9">
        <f t="shared" si="3"/>
        <v>794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503</v>
      </c>
      <c r="F19" s="9"/>
      <c r="G19" s="28">
        <v>43</v>
      </c>
      <c r="H19" s="28">
        <v>99</v>
      </c>
      <c r="I19" s="28">
        <v>10</v>
      </c>
      <c r="J19" s="9">
        <v>0</v>
      </c>
      <c r="K19" s="9"/>
      <c r="L19" s="9"/>
      <c r="M19" s="9"/>
      <c r="N19" s="9"/>
      <c r="O19" s="9"/>
      <c r="P19" s="9">
        <f t="shared" si="3"/>
        <v>655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3"/>
      <c r="B20" s="3"/>
      <c r="C20" s="15" t="s">
        <v>29</v>
      </c>
      <c r="D20" s="9">
        <v>0</v>
      </c>
      <c r="E20" s="11">
        <v>3269</v>
      </c>
      <c r="F20" s="9"/>
      <c r="G20" s="28">
        <v>837</v>
      </c>
      <c r="H20" s="28">
        <v>1697</v>
      </c>
      <c r="I20" s="28">
        <v>1019</v>
      </c>
      <c r="J20" s="9">
        <v>0</v>
      </c>
      <c r="K20" s="9"/>
      <c r="L20" s="9"/>
      <c r="M20" s="9"/>
      <c r="N20" s="9"/>
      <c r="O20" s="9"/>
      <c r="P20" s="9">
        <f t="shared" si="3"/>
        <v>6822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0</v>
      </c>
      <c r="E21" s="9">
        <v>19</v>
      </c>
      <c r="F21" s="9">
        <v>19</v>
      </c>
      <c r="G21" s="28">
        <v>60</v>
      </c>
      <c r="H21" s="28">
        <v>0</v>
      </c>
      <c r="I21" s="28"/>
      <c r="J21" s="9"/>
      <c r="K21" s="9"/>
      <c r="L21" s="9"/>
      <c r="M21" s="9"/>
      <c r="N21" s="9"/>
      <c r="O21" s="9"/>
      <c r="P21" s="9">
        <f t="shared" si="3"/>
        <v>98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0</v>
      </c>
      <c r="E22" s="9">
        <v>0</v>
      </c>
      <c r="F22" s="9"/>
      <c r="G22" s="28"/>
      <c r="H22" s="28"/>
      <c r="I22" s="28"/>
      <c r="J22" s="9"/>
      <c r="K22" s="9"/>
      <c r="L22" s="9"/>
      <c r="M22" s="9"/>
      <c r="N22" s="9"/>
      <c r="O22" s="9"/>
      <c r="P22" s="9">
        <f t="shared" si="3"/>
        <v>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/>
      <c r="G23" s="28">
        <v>10</v>
      </c>
      <c r="H23" s="28">
        <v>5</v>
      </c>
      <c r="I23" s="28">
        <v>5</v>
      </c>
      <c r="J23" s="9"/>
      <c r="K23" s="9"/>
      <c r="L23" s="9"/>
      <c r="M23" s="9"/>
      <c r="N23" s="9"/>
      <c r="O23" s="9"/>
      <c r="P23" s="9">
        <f t="shared" si="3"/>
        <v>20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5" t="s">
        <v>33</v>
      </c>
      <c r="D24" s="9">
        <v>0</v>
      </c>
      <c r="E24" s="9"/>
      <c r="F24" s="9"/>
      <c r="G24" s="28"/>
      <c r="H24" s="28"/>
      <c r="I24" s="28">
        <v>0</v>
      </c>
      <c r="J24" s="9"/>
      <c r="K24" s="9"/>
      <c r="L24" s="9"/>
      <c r="M24" s="9"/>
      <c r="N24" s="9"/>
      <c r="O24" s="9"/>
      <c r="P24" s="9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4">SUM(D15:D25)</f>
        <v>20669</v>
      </c>
      <c r="E26" s="13">
        <f t="shared" si="4"/>
        <v>6405</v>
      </c>
      <c r="F26" s="13">
        <f t="shared" si="4"/>
        <v>9497</v>
      </c>
      <c r="G26" s="13">
        <f t="shared" si="4"/>
        <v>16297</v>
      </c>
      <c r="H26" s="36">
        <f>SUM(H15:H25)</f>
        <v>13397</v>
      </c>
      <c r="I26" s="36">
        <f>SUM(I15:I25)</f>
        <v>8510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74775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37" t="s">
        <v>22</v>
      </c>
      <c r="I27" s="37"/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5">D12-D26</f>
        <v>-20669</v>
      </c>
      <c r="E28" s="13">
        <f t="shared" si="5"/>
        <v>-6405</v>
      </c>
      <c r="F28" s="13">
        <f t="shared" si="5"/>
        <v>-9497</v>
      </c>
      <c r="G28" s="13">
        <f t="shared" si="5"/>
        <v>-16297</v>
      </c>
      <c r="H28" s="36">
        <f t="shared" si="5"/>
        <v>-13397</v>
      </c>
      <c r="I28" s="36">
        <f>I6+I12-I26</f>
        <v>-9707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-71460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35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4">
      <c r="A31" s="1"/>
      <c r="B31" s="1"/>
      <c r="C31" s="1" t="s">
        <v>39</v>
      </c>
      <c r="D31" s="25">
        <v>20669</v>
      </c>
      <c r="E31" s="26">
        <v>6466</v>
      </c>
      <c r="F31" s="25">
        <v>9460</v>
      </c>
      <c r="G31" s="25">
        <v>16288</v>
      </c>
      <c r="H31" s="25">
        <v>8870</v>
      </c>
      <c r="I31" s="25">
        <v>9707</v>
      </c>
      <c r="J31" s="25"/>
      <c r="K31" s="25"/>
      <c r="L31" s="25"/>
      <c r="M31" s="25"/>
      <c r="N31" s="25"/>
      <c r="O31" s="25"/>
      <c r="P31" s="27">
        <f>SUM(D31:O31)</f>
        <v>71460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thickBot="1" x14ac:dyDescent="0.4">
      <c r="A33" s="1"/>
      <c r="B33" s="22" t="s">
        <v>40</v>
      </c>
      <c r="C33" s="22"/>
      <c r="D33" s="23">
        <f t="shared" ref="D33:P33" si="6">D6+D12-D26+D31</f>
        <v>0</v>
      </c>
      <c r="E33" s="23">
        <f t="shared" si="6"/>
        <v>61</v>
      </c>
      <c r="F33" s="23">
        <f t="shared" si="6"/>
        <v>24</v>
      </c>
      <c r="G33" s="23">
        <f t="shared" si="6"/>
        <v>15</v>
      </c>
      <c r="H33" s="23">
        <f t="shared" si="6"/>
        <v>-4512</v>
      </c>
      <c r="I33" s="23">
        <f>I6+I12-I26+I31</f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0</v>
      </c>
      <c r="O33" s="23">
        <f t="shared" si="6"/>
        <v>0</v>
      </c>
      <c r="P33" s="23">
        <f t="shared" si="6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LBP IS-AMC</vt:lpstr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2023-10-26T22:07:31Z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