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Noure\Desktop\"/>
    </mc:Choice>
  </mc:AlternateContent>
  <xr:revisionPtr revIDLastSave="0" documentId="8_{81060FDC-242D-49D6-B03C-7B338BD7FCC1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P31" i="1" s="1"/>
  <c r="O6" i="1"/>
  <c r="N6" i="1"/>
  <c r="O12" i="1"/>
  <c r="P18" i="1"/>
  <c r="O26" i="1"/>
  <c r="P10" i="1"/>
  <c r="P9" i="1"/>
  <c r="M34" i="1"/>
  <c r="M26" i="1"/>
  <c r="M12" i="1"/>
  <c r="P11" i="1"/>
  <c r="L28" i="1"/>
  <c r="L26" i="1"/>
  <c r="K12" i="1"/>
  <c r="L12" i="1"/>
  <c r="K26" i="1"/>
  <c r="K17" i="1"/>
  <c r="I26" i="1"/>
  <c r="I12" i="1"/>
  <c r="H26" i="1"/>
  <c r="H12" i="1"/>
  <c r="H28" i="1" s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6" i="1"/>
  <c r="P15" i="1"/>
  <c r="J12" i="1"/>
  <c r="F12" i="1"/>
  <c r="E12" i="1"/>
  <c r="D12" i="1"/>
  <c r="P8" i="1"/>
  <c r="P17" i="1" l="1"/>
  <c r="P26" i="1" s="1"/>
  <c r="O33" i="1"/>
  <c r="O34" i="1" s="1"/>
  <c r="M28" i="1"/>
  <c r="M33" i="1"/>
  <c r="K28" i="1"/>
  <c r="P12" i="1"/>
  <c r="E28" i="1"/>
  <c r="J28" i="1"/>
  <c r="N33" i="1"/>
  <c r="D26" i="1"/>
  <c r="O28" i="1"/>
  <c r="N34" i="1" l="1"/>
  <c r="D28" i="1"/>
  <c r="D33" i="1"/>
  <c r="P33" i="1"/>
  <c r="P34" i="1" s="1"/>
  <c r="P28" i="1"/>
  <c r="E6" i="1" l="1"/>
  <c r="E33" i="1" s="1"/>
  <c r="D34" i="1"/>
  <c r="E34" i="1" l="1"/>
  <c r="F6" i="1"/>
  <c r="F33" i="1" s="1"/>
  <c r="F34" i="1" l="1"/>
  <c r="G6" i="1"/>
  <c r="G33" i="1" s="1"/>
  <c r="H6" i="1" l="1"/>
  <c r="G34" i="1"/>
  <c r="H33" i="1" l="1"/>
  <c r="H34" i="1" s="1"/>
  <c r="I6" i="1" l="1"/>
  <c r="I28" i="1" l="1"/>
  <c r="I33" i="1" s="1"/>
  <c r="I34" i="1" l="1"/>
  <c r="J6" i="1"/>
  <c r="J33" i="1" l="1"/>
  <c r="J34" i="1" s="1"/>
  <c r="K6" i="1" l="1"/>
  <c r="L33" i="1" l="1"/>
  <c r="K33" i="1"/>
  <c r="L34" i="1" l="1"/>
  <c r="M6" i="1"/>
  <c r="K34" i="1"/>
  <c r="L6" i="1"/>
</calcChain>
</file>

<file path=xl/sharedStrings.xml><?xml version="1.0" encoding="utf-8"?>
<sst xmlns="http://schemas.openxmlformats.org/spreadsheetml/2006/main" count="60" uniqueCount="42">
  <si>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</si>
  <si>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</si>
  <si>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</si>
  <si>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</si>
  <si>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</si>
  <si>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</si>
  <si>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</si>
  <si>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</si>
  <si>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</si>
  <si>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</si>
  <si>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</si>
  <si>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</si>
  <si>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</si>
  <si>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</si>
  <si>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</si>
  <si>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</si>
  <si>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</si>
  <si>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</si>
  <si>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</si>
  <si>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</si>
  <si>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</si>
  <si>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</si>
  <si>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</si>
  <si>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</si>
  <si>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</si>
  <si>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</si>
  <si>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</si>
  <si>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</si>
  <si>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</si>
  <si>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</si>
  <si>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</si>
  <si>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</si>
  <si>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</si>
  <si>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</si>
  <si>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</si>
  <si>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</si>
  <si>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</si>
  <si>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</si>
  <si>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</si>
  <si>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</si>
  <si>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</si>
  <si>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USD Equivelent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</si>
</sst>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</numFmts>
  <fonts count="38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8">
    <xf numFmtId="0" fontId="0" fillId="0" borderId="0"/>
    <xf numFmtId="0" fontId="13" fillId="0" borderId="1"/>
    <xf numFmtId="0" fontId="15" fillId="6" borderId="1" applyNumberFormat="0" applyBorder="0" applyAlignment="0" applyProtection="0"/>
    <xf numFmtId="0" fontId="15" fillId="7" borderId="1" applyNumberFormat="0" applyBorder="0" applyAlignment="0" applyProtection="0"/>
    <xf numFmtId="0" fontId="15" fillId="7" borderId="1" applyNumberFormat="0" applyBorder="0" applyAlignment="0" applyProtection="0"/>
    <xf numFmtId="0" fontId="15" fillId="6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5" fillId="10" borderId="1" applyNumberFormat="0" applyBorder="0" applyAlignment="0" applyProtection="0"/>
    <xf numFmtId="0" fontId="15" fillId="11" borderId="1" applyNumberFormat="0" applyBorder="0" applyAlignment="0" applyProtection="0"/>
    <xf numFmtId="0" fontId="15" fillId="11" borderId="1" applyNumberFormat="0" applyBorder="0" applyAlignment="0" applyProtection="0"/>
    <xf numFmtId="0" fontId="15" fillId="10" borderId="1" applyNumberFormat="0" applyBorder="0" applyAlignment="0" applyProtection="0"/>
    <xf numFmtId="0" fontId="15" fillId="8" borderId="1" applyNumberFormat="0" applyBorder="0" applyAlignment="0" applyProtection="0"/>
    <xf numFmtId="0" fontId="15" fillId="9" borderId="1" applyNumberFormat="0" applyBorder="0" applyAlignment="0" applyProtection="0"/>
    <xf numFmtId="0" fontId="16" fillId="12" borderId="1" applyNumberFormat="0" applyBorder="0" applyAlignment="0" applyProtection="0"/>
    <xf numFmtId="0" fontId="16" fillId="13" borderId="1" applyNumberFormat="0" applyBorder="0" applyAlignment="0" applyProtection="0"/>
    <xf numFmtId="0" fontId="16" fillId="13" borderId="1" applyNumberFormat="0" applyBorder="0" applyAlignment="0" applyProtection="0"/>
    <xf numFmtId="0" fontId="16" fillId="12" borderId="1" applyNumberFormat="0" applyBorder="0" applyAlignment="0" applyProtection="0"/>
    <xf numFmtId="0" fontId="16" fillId="14" borderId="1" applyNumberFormat="0" applyBorder="0" applyAlignment="0" applyProtection="0"/>
    <xf numFmtId="0" fontId="16" fillId="15" borderId="1" applyNumberFormat="0" applyBorder="0" applyAlignment="0" applyProtection="0"/>
    <xf numFmtId="0" fontId="16" fillId="14" borderId="1" applyNumberFormat="0" applyBorder="0" applyAlignment="0" applyProtection="0"/>
    <xf numFmtId="0" fontId="16" fillId="16" borderId="1" applyNumberFormat="0" applyBorder="0" applyAlignment="0" applyProtection="0"/>
    <xf numFmtId="0" fontId="16" fillId="13" borderId="1" applyNumberFormat="0" applyBorder="0" applyAlignment="0" applyProtection="0"/>
    <xf numFmtId="0" fontId="16" fillId="17" borderId="1" applyNumberFormat="0" applyBorder="0" applyAlignment="0" applyProtection="0"/>
    <xf numFmtId="0" fontId="16" fillId="18" borderId="1" applyNumberFormat="0" applyBorder="0" applyAlignment="0" applyProtection="0"/>
    <xf numFmtId="0" fontId="16" fillId="19" borderId="1" applyNumberFormat="0" applyBorder="0" applyAlignment="0" applyProtection="0"/>
    <xf numFmtId="0" fontId="17" fillId="20" borderId="1" applyNumberFormat="0" applyBorder="0" applyAlignment="0" applyProtection="0"/>
    <xf numFmtId="0" fontId="18" fillId="21" borderId="5" applyNumberFormat="0" applyAlignment="0" applyProtection="0"/>
    <xf numFmtId="0" fontId="19" fillId="22" borderId="6" applyNumberFormat="0" applyAlignment="0" applyProtection="0"/>
    <xf numFmtId="165" fontId="14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1" fillId="23" borderId="1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1" applyNumberFormat="0" applyFill="0" applyBorder="0" applyAlignment="0" applyProtection="0"/>
    <xf numFmtId="0" fontId="32" fillId="0" borderId="1" applyNumberFormat="0" applyFill="0" applyBorder="0" applyAlignment="0" applyProtection="0">
      <alignment vertical="top"/>
      <protection locked="0"/>
    </xf>
    <xf numFmtId="0" fontId="25" fillId="15" borderId="5" applyNumberFormat="0" applyAlignment="0" applyProtection="0"/>
    <xf numFmtId="0" fontId="26" fillId="0" borderId="10" applyNumberFormat="0" applyFill="0" applyAlignment="0" applyProtection="0"/>
    <xf numFmtId="0" fontId="27" fillId="9" borderId="1" applyNumberFormat="0" applyBorder="0" applyAlignment="0" applyProtection="0"/>
    <xf numFmtId="0" fontId="14" fillId="9" borderId="11" applyNumberFormat="0" applyFont="0" applyAlignment="0" applyProtection="0"/>
    <xf numFmtId="0" fontId="28" fillId="21" borderId="12" applyNumberFormat="0" applyAlignment="0" applyProtection="0"/>
    <xf numFmtId="0" fontId="29" fillId="0" borderId="1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" applyNumberFormat="0" applyFill="0" applyBorder="0" applyAlignment="0" applyProtection="0"/>
    <xf numFmtId="44" fontId="37" fillId="0" borderId="0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9" fillId="3" borderId="1" xfId="0" applyFont="1" applyFill="1" applyBorder="1" applyAlignment="1">
      <alignment vertical="center"/>
    </xf>
    <xf numFmtId="164" fontId="9" fillId="3" borderId="3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6" fontId="12" fillId="0" borderId="0" xfId="0" applyNumberFormat="1" applyFont="1"/>
    <xf numFmtId="0" fontId="9" fillId="5" borderId="1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2" fillId="0" borderId="0" xfId="0" applyFont="1"/>
    <xf numFmtId="164" fontId="33" fillId="0" borderId="11" xfId="29" applyNumberFormat="1" applyFont="1" applyBorder="1" applyAlignment="1" applyProtection="1">
      <alignment vertical="center"/>
      <protection locked="0"/>
    </xf>
    <xf numFmtId="0" fontId="33" fillId="0" borderId="1" xfId="1" applyFont="1" applyAlignment="1">
      <alignment vertical="center"/>
    </xf>
    <xf numFmtId="0" fontId="34" fillId="24" borderId="1" xfId="1" applyFont="1" applyFill="1" applyAlignment="1">
      <alignment vertical="center"/>
    </xf>
    <xf numFmtId="164" fontId="35" fillId="26" borderId="14" xfId="1" applyNumberFormat="1" applyFont="1" applyFill="1" applyBorder="1" applyAlignment="1">
      <alignment vertical="center"/>
    </xf>
    <xf numFmtId="0" fontId="36" fillId="0" borderId="1" xfId="1" applyFont="1" applyAlignment="1">
      <alignment horizontal="right" vertical="center"/>
    </xf>
    <xf numFmtId="164" fontId="35" fillId="27" borderId="1" xfId="1" applyNumberFormat="1" applyFont="1" applyFill="1" applyAlignment="1">
      <alignment vertical="center"/>
    </xf>
    <xf numFmtId="166" fontId="13" fillId="0" borderId="1" xfId="1" applyNumberFormat="1"/>
    <xf numFmtId="166" fontId="0" fillId="0" borderId="0" xfId="0" applyNumberFormat="1"/>
    <xf numFmtId="164" fontId="35" fillId="26" borderId="14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34" fillId="24" borderId="0" xfId="0" applyFont="1" applyFill="1" applyAlignment="1">
      <alignment vertical="center"/>
    </xf>
    <xf numFmtId="41" fontId="33" fillId="0" borderId="11" xfId="29" applyNumberFormat="1" applyFont="1" applyBorder="1" applyAlignment="1" applyProtection="1">
      <alignment vertical="center"/>
      <protection locked="0"/>
    </xf>
    <xf numFmtId="167" fontId="33" fillId="0" borderId="11" xfId="29" applyNumberFormat="1" applyFont="1" applyBorder="1" applyAlignment="1" applyProtection="1">
      <alignment vertical="center"/>
      <protection locked="0"/>
    </xf>
    <xf numFmtId="164" fontId="33" fillId="0" borderId="0" xfId="0" applyNumberFormat="1" applyFont="1" applyAlignment="1">
      <alignment vertical="center"/>
    </xf>
    <xf numFmtId="0" fontId="2" fillId="25" borderId="0" xfId="0" applyFont="1" applyFill="1" applyAlignment="1">
      <alignment vertical="center"/>
    </xf>
    <xf numFmtId="0" fontId="9" fillId="28" borderId="1" xfId="0" applyFont="1" applyFill="1" applyBorder="1" applyAlignment="1">
      <alignment vertical="center"/>
    </xf>
    <xf numFmtId="0" fontId="0" fillId="25" borderId="0" xfId="0" applyFill="1"/>
    <xf numFmtId="164" fontId="33" fillId="0" borderId="11" xfId="45" applyNumberFormat="1" applyFont="1" applyBorder="1" applyAlignment="1" applyProtection="1">
      <alignment vertical="center"/>
      <protection locked="0"/>
    </xf>
    <xf numFmtId="167" fontId="33" fillId="0" borderId="11" xfId="45" applyNumberFormat="1" applyFont="1" applyBorder="1" applyAlignment="1" applyProtection="1">
      <alignment vertical="center"/>
      <protection locked="0"/>
    </xf>
    <xf numFmtId="164" fontId="35" fillId="27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35" fillId="25" borderId="15" xfId="0" applyNumberFormat="1" applyFont="1" applyFill="1" applyBorder="1" applyAlignment="1">
      <alignment vertical="center"/>
    </xf>
    <xf numFmtId="41" fontId="33" fillId="0" borderId="1" xfId="46" applyNumberFormat="1" applyFont="1" applyAlignment="1">
      <alignment vertical="center"/>
    </xf>
    <xf numFmtId="0" fontId="34" fillId="24" borderId="1" xfId="46" applyFont="1" applyFill="1" applyAlignment="1">
      <alignment vertical="center"/>
    </xf>
    <xf numFmtId="41" fontId="33" fillId="0" borderId="11" xfId="47" applyNumberFormat="1" applyFont="1" applyBorder="1" applyAlignment="1" applyProtection="1">
      <alignment vertical="center"/>
      <protection locked="0"/>
    </xf>
    <xf numFmtId="166" fontId="1" fillId="0" borderId="1" xfId="46" applyNumberFormat="1"/>
    <xf numFmtId="167" fontId="33" fillId="0" borderId="11" xfId="47" applyNumberFormat="1" applyFont="1" applyBorder="1" applyAlignment="1" applyProtection="1">
      <alignment vertical="center"/>
      <protection locked="0"/>
    </xf>
    <xf numFmtId="41" fontId="35" fillId="26" borderId="14" xfId="46" applyNumberFormat="1" applyFont="1" applyFill="1" applyBorder="1" applyAlignment="1">
      <alignment vertical="center"/>
    </xf>
    <xf numFmtId="0" fontId="36" fillId="0" borderId="1" xfId="46" applyFont="1" applyAlignment="1">
      <alignment horizontal="right" vertical="center"/>
    </xf>
    <xf numFmtId="41" fontId="35" fillId="27" borderId="1" xfId="46" applyNumberFormat="1" applyFont="1" applyFill="1" applyAlignment="1">
      <alignment vertical="center"/>
    </xf>
    <xf numFmtId="164" fontId="2" fillId="0" borderId="1" xfId="0" applyNumberFormat="1" applyFont="1" applyFill="1" applyBorder="1" applyAlignment="1">
      <alignment vertical="center"/>
    </xf>
  </cellXfs>
  <cellStyles count="48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A5" workbookViewId="0">
      <pane xSplit="1" topLeftCell="J1" activePane="topRight" state="frozen"/>
      <selection activeCell="A2" sqref="A2"/>
      <selection pane="topRight" activeCell="O25" sqref="O25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19011000</v>
      </c>
      <c r="F6" s="9">
        <f t="shared" ref="F6:O6" si="0">E33</f>
        <v>714000</v>
      </c>
      <c r="G6" s="9">
        <f t="shared" si="0"/>
        <v>260000</v>
      </c>
      <c r="H6" s="9">
        <f t="shared" si="0"/>
        <v>32324000</v>
      </c>
      <c r="I6" s="9">
        <f t="shared" si="0"/>
        <v>313736000</v>
      </c>
      <c r="J6" s="9">
        <f t="shared" si="0"/>
        <v>1020493000</v>
      </c>
      <c r="K6" s="9">
        <f>J33</f>
        <v>169127605</v>
      </c>
      <c r="L6" s="9">
        <f t="shared" si="0"/>
        <v>32481605</v>
      </c>
      <c r="M6" s="9">
        <f t="shared" si="0"/>
        <v>5741355</v>
      </c>
      <c r="N6" s="9">
        <f>M33</f>
        <v>912206645</v>
      </c>
      <c r="O6" s="9">
        <f>N33</f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5">
        <v>430421000</v>
      </c>
      <c r="H8" s="25">
        <v>786725000</v>
      </c>
      <c r="I8" s="25">
        <v>467566000</v>
      </c>
      <c r="J8" s="36">
        <v>120089025</v>
      </c>
      <c r="K8" s="38">
        <v>160699000</v>
      </c>
      <c r="L8" s="38">
        <v>57001000</v>
      </c>
      <c r="M8" s="9">
        <v>749607570</v>
      </c>
      <c r="N8" s="47">
        <v>605642670</v>
      </c>
      <c r="O8" s="9">
        <v>557361250</v>
      </c>
      <c r="P8" s="9">
        <f t="shared" ref="P8:P11" si="1">SUM(D8:O8)</f>
        <v>3935112515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1"/>
      <c r="H9" s="32"/>
      <c r="I9" s="32"/>
      <c r="J9" s="36">
        <v>399293550.00000006</v>
      </c>
      <c r="K9" s="25"/>
      <c r="L9" s="42">
        <v>816042000</v>
      </c>
      <c r="M9" s="9"/>
      <c r="N9" s="49"/>
      <c r="O9" s="9"/>
      <c r="P9" s="9">
        <f t="shared" si="1"/>
        <v>2223393550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5"/>
      <c r="H10" s="25"/>
      <c r="I10" s="25"/>
      <c r="J10" s="37">
        <v>36765</v>
      </c>
      <c r="K10" s="37"/>
      <c r="L10" s="43"/>
      <c r="M10" s="9"/>
      <c r="N10" s="51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5"/>
      <c r="H11" s="25"/>
      <c r="I11" s="25"/>
      <c r="J11" s="9"/>
      <c r="K11" s="25">
        <v>1557240000</v>
      </c>
      <c r="L11" s="42">
        <v>0</v>
      </c>
      <c r="M11" s="9"/>
      <c r="N11" s="49">
        <v>0</v>
      </c>
      <c r="O11" s="9"/>
      <c r="P11" s="9">
        <f t="shared" si="1"/>
        <v>1557240000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28">
        <v>430421000</v>
      </c>
      <c r="H12" s="33">
        <f t="shared" ref="H12" si="3">SUM(H8:H11)</f>
        <v>786725000</v>
      </c>
      <c r="I12" s="33">
        <f t="shared" ref="I12" si="4">SUM(I8:I11)</f>
        <v>467566000</v>
      </c>
      <c r="J12" s="13">
        <f t="shared" si="2"/>
        <v>519419340.00000006</v>
      </c>
      <c r="K12" s="33">
        <f>SUM(K8:K11)</f>
        <v>1717939000</v>
      </c>
      <c r="L12" s="33">
        <f>SUM(L8:L11)</f>
        <v>873043000</v>
      </c>
      <c r="M12" s="13">
        <f t="shared" si="2"/>
        <v>749607570</v>
      </c>
      <c r="N12" s="52">
        <v>605642670</v>
      </c>
      <c r="O12" s="13">
        <f t="shared" si="2"/>
        <v>557361250</v>
      </c>
      <c r="P12" s="13">
        <f t="shared" si="2"/>
        <v>7715782830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29" t="s">
        <v>22</v>
      </c>
      <c r="H13" s="34" t="s">
        <v>22</v>
      </c>
      <c r="I13" s="34"/>
      <c r="J13" s="14" t="s">
        <v>22</v>
      </c>
      <c r="K13" s="34" t="e">
        <v>#VALUE!</v>
      </c>
      <c r="L13" s="34" t="e">
        <v>#VALUE!</v>
      </c>
      <c r="M13" s="14" t="s">
        <v>22</v>
      </c>
      <c r="N13" s="53" t="e">
        <v>#VALUE!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27"/>
      <c r="H14" s="35"/>
      <c r="I14" s="35"/>
      <c r="J14" s="7"/>
      <c r="K14" s="35"/>
      <c r="L14" s="35"/>
      <c r="M14" s="7"/>
      <c r="N14" s="48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5">
        <v>343254000</v>
      </c>
      <c r="H15" s="25">
        <v>547898000</v>
      </c>
      <c r="I15" s="25">
        <v>106550000</v>
      </c>
      <c r="J15" s="36">
        <v>795492000</v>
      </c>
      <c r="K15" s="25">
        <v>487668000</v>
      </c>
      <c r="L15" s="42">
        <v>616545000</v>
      </c>
      <c r="M15" s="9">
        <v>330799500</v>
      </c>
      <c r="N15" s="49">
        <v>832087710</v>
      </c>
      <c r="O15" s="9">
        <v>792612000</v>
      </c>
      <c r="P15" s="9">
        <f t="shared" ref="P15:P25" si="5">SUM(D15:O15)</f>
        <v>5917842210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5"/>
      <c r="H16" s="25"/>
      <c r="I16" s="25"/>
      <c r="J16" s="36">
        <v>57199500</v>
      </c>
      <c r="K16" s="25">
        <v>287280000</v>
      </c>
      <c r="L16" s="42">
        <v>93540000</v>
      </c>
      <c r="N16" s="49">
        <v>92340000</v>
      </c>
      <c r="O16" s="9">
        <v>352093000</v>
      </c>
      <c r="P16" s="9">
        <f t="shared" si="5"/>
        <v>884447500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5">
        <v>10167000</v>
      </c>
      <c r="H17" s="25">
        <v>2150000</v>
      </c>
      <c r="I17" s="25">
        <v>1200000</v>
      </c>
      <c r="J17" s="36">
        <v>4199760</v>
      </c>
      <c r="K17" s="25">
        <f>5130000+855000</f>
        <v>5985000</v>
      </c>
      <c r="L17" s="42">
        <v>11010000</v>
      </c>
      <c r="M17" s="9">
        <v>46939500</v>
      </c>
      <c r="N17" s="49"/>
      <c r="O17" s="9">
        <v>43944500</v>
      </c>
      <c r="P17" s="9">
        <f>SUM(D17:O17)</f>
        <v>134453760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5">
        <v>1080000</v>
      </c>
      <c r="H18" s="25">
        <v>3460000</v>
      </c>
      <c r="I18" s="25">
        <v>600000</v>
      </c>
      <c r="J18" s="37">
        <v>10892700</v>
      </c>
      <c r="K18" s="37">
        <v>24448000</v>
      </c>
      <c r="L18" s="43">
        <v>188228250</v>
      </c>
      <c r="M18" s="9">
        <v>189981000</v>
      </c>
      <c r="N18" s="51">
        <v>184042170</v>
      </c>
      <c r="O18" s="55">
        <v>167480987</v>
      </c>
      <c r="P18" s="9">
        <f t="shared" si="5"/>
        <v>771388107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1"/>
      <c r="H19" s="25"/>
      <c r="I19" s="25"/>
      <c r="J19" s="31"/>
      <c r="K19" s="32"/>
      <c r="L19" s="32"/>
      <c r="M19" s="9"/>
      <c r="N19" s="50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5">
        <v>490000</v>
      </c>
      <c r="H20" s="25">
        <v>1480000</v>
      </c>
      <c r="I20" s="25">
        <v>127248000</v>
      </c>
      <c r="J20" s="37">
        <v>458070525</v>
      </c>
      <c r="K20" s="37">
        <v>912536000</v>
      </c>
      <c r="L20" s="43">
        <v>114719000</v>
      </c>
      <c r="M20" s="9"/>
      <c r="N20" s="51">
        <v>22272750</v>
      </c>
      <c r="O20" s="9">
        <v>49898700</v>
      </c>
      <c r="P20" s="9">
        <f t="shared" si="5"/>
        <v>1686962975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5">
        <v>3777000</v>
      </c>
      <c r="H21" s="25">
        <v>325000</v>
      </c>
      <c r="I21" s="25">
        <v>760000</v>
      </c>
      <c r="J21" s="36">
        <v>0</v>
      </c>
      <c r="K21" s="25">
        <v>2074000</v>
      </c>
      <c r="L21" s="42">
        <v>1254000</v>
      </c>
      <c r="M21" s="9"/>
      <c r="N21" s="49">
        <v>1350045</v>
      </c>
      <c r="O21" s="9">
        <v>1413205</v>
      </c>
      <c r="P21" s="9">
        <f t="shared" si="5"/>
        <v>20854250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5">
        <v>15414000</v>
      </c>
      <c r="H22" s="25">
        <v>0</v>
      </c>
      <c r="I22" s="25">
        <v>0</v>
      </c>
      <c r="J22" s="37">
        <v>44032500</v>
      </c>
      <c r="K22" s="37">
        <v>10705000</v>
      </c>
      <c r="L22" s="43">
        <v>10705000</v>
      </c>
      <c r="M22" s="9"/>
      <c r="N22" s="51"/>
      <c r="O22" s="9"/>
      <c r="P22" s="9">
        <f t="shared" si="5"/>
        <v>83185500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5"/>
      <c r="H23" s="25"/>
      <c r="I23" s="25"/>
      <c r="J23" s="36">
        <v>0</v>
      </c>
      <c r="K23" s="25">
        <v>428000</v>
      </c>
      <c r="L23" s="42">
        <v>428000</v>
      </c>
      <c r="M23" s="9">
        <v>427500</v>
      </c>
      <c r="N23" s="49"/>
      <c r="O23" s="9"/>
      <c r="P23" s="9">
        <f t="shared" si="5"/>
        <v>1283500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5">
        <v>24175000</v>
      </c>
      <c r="H24" s="25">
        <v>0</v>
      </c>
      <c r="I24" s="25">
        <v>305753000</v>
      </c>
      <c r="J24" s="36">
        <v>897750</v>
      </c>
      <c r="K24" s="25">
        <v>123461000</v>
      </c>
      <c r="L24" s="42">
        <v>0</v>
      </c>
      <c r="M24" s="9"/>
      <c r="N24" s="49">
        <v>261338000</v>
      </c>
      <c r="O24" s="9">
        <v>358509870</v>
      </c>
      <c r="P24" s="9">
        <f t="shared" si="5"/>
        <v>1191514620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5"/>
      <c r="H25" s="25"/>
      <c r="I25" s="25"/>
      <c r="J25" s="36">
        <v>0</v>
      </c>
      <c r="K25" s="25">
        <v>0</v>
      </c>
      <c r="L25" s="42">
        <v>0</v>
      </c>
      <c r="M25" s="9"/>
      <c r="N25" s="49">
        <v>0</v>
      </c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28">
        <v>398357000</v>
      </c>
      <c r="H26" s="33">
        <f t="shared" ref="H26" si="7">SUM(H15:H25)</f>
        <v>555313000</v>
      </c>
      <c r="I26" s="33">
        <f t="shared" ref="I26" si="8">SUM(I15:I25)</f>
        <v>542111000</v>
      </c>
      <c r="J26" s="13">
        <f t="shared" si="6"/>
        <v>1370784735</v>
      </c>
      <c r="K26" s="33">
        <f>SUM(K15:K25)</f>
        <v>1854585000</v>
      </c>
      <c r="L26" s="33">
        <f>SUM(L15:L25)</f>
        <v>1036429250</v>
      </c>
      <c r="M26" s="13">
        <f>SUM(M15:M25)</f>
        <v>568147500</v>
      </c>
      <c r="N26" s="52">
        <v>1393430675</v>
      </c>
      <c r="O26" s="13">
        <f t="shared" si="6"/>
        <v>1765952262</v>
      </c>
      <c r="P26" s="13">
        <f t="shared" si="6"/>
        <v>10691932422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29" t="s">
        <v>22</v>
      </c>
      <c r="H27" s="34" t="s">
        <v>22</v>
      </c>
      <c r="I27" s="34"/>
      <c r="J27" s="14" t="s">
        <v>22</v>
      </c>
      <c r="K27" s="34" t="e">
        <v>#VALUE!</v>
      </c>
      <c r="L27" s="34" t="e">
        <v>#VALUE!</v>
      </c>
      <c r="M27" s="14" t="s">
        <v>22</v>
      </c>
      <c r="N27" s="53" t="e">
        <v>#VALUE!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28">
        <v>32064000</v>
      </c>
      <c r="H28" s="33">
        <f t="shared" ref="H28" si="10">H12-H26</f>
        <v>231412000</v>
      </c>
      <c r="I28" s="33">
        <f>I6+I12-I26</f>
        <v>239191000</v>
      </c>
      <c r="J28" s="13">
        <f t="shared" si="9"/>
        <v>-851365395</v>
      </c>
      <c r="K28" s="33">
        <f>K12-K26</f>
        <v>-136646000</v>
      </c>
      <c r="L28" s="33">
        <f>L12-L26</f>
        <v>-163386250</v>
      </c>
      <c r="M28" s="13">
        <f t="shared" si="9"/>
        <v>181460070</v>
      </c>
      <c r="N28" s="52">
        <v>-787788005</v>
      </c>
      <c r="O28" s="13">
        <f t="shared" si="9"/>
        <v>-1208591012</v>
      </c>
      <c r="P28" s="13">
        <f t="shared" si="9"/>
        <v>-2976149592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0"/>
      <c r="H29" s="20"/>
      <c r="I29" s="20"/>
      <c r="J29" s="20"/>
      <c r="K29" s="20"/>
      <c r="L29" s="44">
        <v>0</v>
      </c>
      <c r="M29" s="20"/>
      <c r="N29" s="54">
        <v>0</v>
      </c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27"/>
      <c r="H30" s="7"/>
      <c r="I30" s="7"/>
      <c r="J30" s="7"/>
      <c r="K30" s="7"/>
      <c r="L30" s="35"/>
      <c r="M30" s="7"/>
      <c r="N30" s="48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1">
        <v>0</v>
      </c>
      <c r="H31" s="32">
        <v>50000000</v>
      </c>
      <c r="I31" s="21"/>
      <c r="J31" s="21"/>
      <c r="K31" s="21"/>
      <c r="L31" s="32"/>
      <c r="M31" s="21">
        <v>730746575</v>
      </c>
      <c r="N31" s="50">
        <v>787788005</v>
      </c>
      <c r="O31" s="21">
        <f>125208.74*89500</f>
        <v>11206182230</v>
      </c>
      <c r="P31" s="9">
        <f>SUM(D31:O31)</f>
        <v>12973740810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6"/>
      <c r="H32" s="1"/>
      <c r="I32" s="1"/>
      <c r="J32" s="1"/>
      <c r="K32" s="1"/>
      <c r="L32" s="4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9"/>
      <c r="B33" s="22" t="s">
        <v>40</v>
      </c>
      <c r="C33" s="22"/>
      <c r="D33" s="23">
        <f>D6+D12-D26+D31</f>
        <v>19011000</v>
      </c>
      <c r="E33" s="23">
        <f>E6+E12-E26+E31</f>
        <v>714000</v>
      </c>
      <c r="F33" s="23">
        <f>F6+F12-F26+F31</f>
        <v>260000</v>
      </c>
      <c r="G33" s="23">
        <f>G6+G12-G26+G31</f>
        <v>32324000</v>
      </c>
      <c r="H33" s="23">
        <f>H6+H12-H26+H31</f>
        <v>313736000</v>
      </c>
      <c r="I33" s="23">
        <f>I6+I8+I28+I31</f>
        <v>1020493000</v>
      </c>
      <c r="J33" s="23">
        <f>J6+J12-J26+J31</f>
        <v>169127605</v>
      </c>
      <c r="K33" s="23">
        <f>K6+K12-K26+K31</f>
        <v>32481605</v>
      </c>
      <c r="L33" s="46">
        <f>K6+L28+L31</f>
        <v>5741355</v>
      </c>
      <c r="M33" s="23">
        <f t="shared" ref="M33:P33" si="11">M12-M26+M31</f>
        <v>912206645</v>
      </c>
      <c r="N33" s="23">
        <f t="shared" si="11"/>
        <v>0</v>
      </c>
      <c r="O33" s="23">
        <f t="shared" si="11"/>
        <v>9997591218</v>
      </c>
      <c r="P33" s="23">
        <f t="shared" si="11"/>
        <v>9997591218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41" customFormat="1" ht="12.75" customHeight="1" thickTop="1" thickBot="1" x14ac:dyDescent="0.4">
      <c r="A34" s="39"/>
      <c r="B34" s="40" t="s">
        <v>41</v>
      </c>
      <c r="D34" s="23">
        <f>D33/85500</f>
        <v>222.35087719298247</v>
      </c>
      <c r="E34" s="23">
        <f>E33/85500</f>
        <v>8.3508771929824555</v>
      </c>
      <c r="F34" s="23">
        <f t="shared" ref="F34:P34" si="12">F33/85500</f>
        <v>3.0409356725146197</v>
      </c>
      <c r="G34" s="23">
        <f t="shared" si="12"/>
        <v>378.05847953216374</v>
      </c>
      <c r="H34" s="23">
        <f t="shared" si="12"/>
        <v>3669.4269005847955</v>
      </c>
      <c r="I34" s="23">
        <f t="shared" si="12"/>
        <v>11935.590643274854</v>
      </c>
      <c r="J34" s="23">
        <f t="shared" si="12"/>
        <v>1978.1006432748538</v>
      </c>
      <c r="K34" s="23">
        <f t="shared" si="12"/>
        <v>379.90181286549705</v>
      </c>
      <c r="L34" s="23">
        <f t="shared" si="12"/>
        <v>67.150350877192977</v>
      </c>
      <c r="M34" s="23">
        <f t="shared" si="12"/>
        <v>10669.083567251462</v>
      </c>
      <c r="N34" s="23">
        <f t="shared" si="12"/>
        <v>0</v>
      </c>
      <c r="O34" s="23">
        <f t="shared" si="12"/>
        <v>116930.89143859649</v>
      </c>
      <c r="P34" s="23">
        <f t="shared" si="12"/>
        <v>116930.89143859649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2.75" customHeight="1" thickTop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LBP IS-AMC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2024-01-18T23:51:26Z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