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586D69D8-8A5D-4D50-9EEC-DF60D8BED57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K34" i="1"/>
  <c r="E34" i="1"/>
  <c r="D34" i="1"/>
  <c r="J33" i="1"/>
  <c r="I33" i="1"/>
  <c r="H33" i="1"/>
  <c r="G33" i="1"/>
  <c r="H6" i="1"/>
  <c r="I6" i="1" s="1"/>
  <c r="F33" i="1"/>
  <c r="E33" i="1"/>
  <c r="D33" i="1"/>
  <c r="E6" i="1"/>
  <c r="K12" i="1"/>
  <c r="K26" i="1"/>
  <c r="K33" i="1" s="1"/>
  <c r="K17" i="1"/>
  <c r="I33" i="2"/>
  <c r="I26" i="2"/>
  <c r="I12" i="2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M26" i="1"/>
  <c r="L26" i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L12" i="1"/>
  <c r="L28" i="1" s="1"/>
  <c r="J12" i="1"/>
  <c r="F12" i="1"/>
  <c r="E12" i="1"/>
  <c r="D12" i="1"/>
  <c r="P11" i="1"/>
  <c r="P10" i="1"/>
  <c r="P9" i="1"/>
  <c r="P8" i="1"/>
  <c r="K28" i="1" l="1"/>
  <c r="I28" i="1"/>
  <c r="J6" i="1"/>
  <c r="K6" i="1" s="1"/>
  <c r="L6" i="1" s="1"/>
  <c r="P12" i="2"/>
  <c r="P12" i="1"/>
  <c r="P26" i="1"/>
  <c r="E28" i="1"/>
  <c r="M28" i="1"/>
  <c r="J28" i="1"/>
  <c r="N33" i="1"/>
  <c r="O6" i="1" s="1"/>
  <c r="N28" i="1"/>
  <c r="F28" i="2"/>
  <c r="J28" i="2"/>
  <c r="N28" i="2"/>
  <c r="D26" i="1"/>
  <c r="D28" i="1" s="1"/>
  <c r="O28" i="1"/>
  <c r="P26" i="2"/>
  <c r="D33" i="2"/>
  <c r="E33" i="2" s="1"/>
  <c r="F6" i="2" s="1"/>
  <c r="F33" i="2" s="1"/>
  <c r="G6" i="2" s="1"/>
  <c r="G33" i="2" s="1"/>
  <c r="H6" i="2" s="1"/>
  <c r="H33" i="2" s="1"/>
  <c r="I6" i="2" s="1"/>
  <c r="F6" i="1"/>
  <c r="L33" i="1"/>
  <c r="M6" i="1" s="1"/>
  <c r="M33" i="1"/>
  <c r="N6" i="1" s="1"/>
  <c r="P28" i="2" l="1"/>
  <c r="J6" i="2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28" i="1"/>
  <c r="P33" i="2"/>
  <c r="G6" i="1"/>
</calcChain>
</file>

<file path=xl/sharedStrings.xml><?xml version="1.0" encoding="utf-8"?>
<sst xmlns="http://schemas.openxmlformats.org/spreadsheetml/2006/main" count="128" uniqueCount="42">
  <si>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</si>
  <si>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</si>
  <si>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</si>
  <si>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</si>
  <si>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</si>
  <si>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</si>
  <si>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</si>
  <si>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</si>
  <si>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</si>
  <si>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</si>
  <si>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</si>
  <si>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</si>
  <si>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</si>
  <si>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</si>
  <si>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</si>
  <si>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</si>
  <si>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</si>
  <si>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</si>
  <si>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</si>
  <si>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</si>
  <si>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</si>
  <si>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</si>
  <si>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</si>
  <si>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</si>
  <si>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</si>
  <si>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</si>
  <si>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</si>
  <si>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</si>
  <si>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</si>
  <si>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</si>
  <si>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</si>
  <si>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</si>
  <si>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</si>
  <si>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</si>
  <si>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</si>
  <si>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</si>
  <si>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</si>
  <si>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</si>
  <si>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</si>
  <si>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</si>
  <si>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</si>
  <si>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USD Equivelent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</si>
</sst>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</numFmts>
  <fonts count="36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167" fontId="32" fillId="0" borderId="11" xfId="29" applyNumberFormat="1" applyFont="1" applyBorder="1" applyAlignment="1" applyProtection="1">
      <alignment vertical="center"/>
      <protection locked="0"/>
    </xf>
    <xf numFmtId="164" fontId="32" fillId="0" borderId="0" xfId="0" applyNumberFormat="1" applyFont="1" applyAlignment="1">
      <alignment vertical="center"/>
    </xf>
    <xf numFmtId="0" fontId="1" fillId="25" borderId="0" xfId="0" applyFont="1" applyFill="1" applyAlignment="1">
      <alignment vertical="center"/>
    </xf>
    <xf numFmtId="0" fontId="8" fillId="28" borderId="1" xfId="0" applyFont="1" applyFill="1" applyBorder="1" applyAlignment="1">
      <alignment vertical="center"/>
    </xf>
    <xf numFmtId="0" fontId="0" fillId="25" borderId="0" xfId="0" applyFill="1"/>
  </cellXfs>
  <cellStyles count="45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D7" workbookViewId="0">
      <selection activeCell="K38" sqref="K38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19011000</v>
      </c>
      <c r="F6" s="9">
        <f t="shared" ref="E6:O6" si="0">E33</f>
        <v>714000</v>
      </c>
      <c r="G6" s="9">
        <f t="shared" si="0"/>
        <v>260000</v>
      </c>
      <c r="H6" s="9">
        <f t="shared" si="0"/>
        <v>32324000</v>
      </c>
      <c r="I6" s="9">
        <f t="shared" si="0"/>
        <v>313736000</v>
      </c>
      <c r="J6" s="9">
        <f t="shared" si="0"/>
        <v>1020493000</v>
      </c>
      <c r="K6" s="9">
        <f>J33</f>
        <v>169127605</v>
      </c>
      <c r="L6" s="9">
        <f t="shared" si="0"/>
        <v>32481605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39">
        <v>120089025</v>
      </c>
      <c r="K8" s="41">
        <v>160699000</v>
      </c>
      <c r="L8" s="9"/>
      <c r="M8" s="9"/>
      <c r="N8" s="9"/>
      <c r="O8" s="9"/>
      <c r="P8" s="9">
        <f t="shared" ref="P8:P11" si="1">SUM(D8:O8)</f>
        <v>1965500025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4"/>
      <c r="H9" s="35"/>
      <c r="I9" s="35"/>
      <c r="J9" s="39">
        <v>399293550.00000006</v>
      </c>
      <c r="K9" s="28"/>
      <c r="L9" s="9"/>
      <c r="M9" s="9"/>
      <c r="N9" s="9"/>
      <c r="O9" s="9"/>
      <c r="P9" s="9">
        <f t="shared" si="1"/>
        <v>1407351550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40">
        <v>36765</v>
      </c>
      <c r="K10" s="40"/>
      <c r="L10" s="9"/>
      <c r="M10" s="9"/>
      <c r="N10" s="9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28">
        <v>1557240000</v>
      </c>
      <c r="L11" s="9"/>
      <c r="M11" s="9"/>
      <c r="N11" s="9"/>
      <c r="O11" s="9"/>
      <c r="P11" s="9">
        <f t="shared" si="1"/>
        <v>1557240000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6">
        <f t="shared" ref="H12" si="3">SUM(H8:H11)</f>
        <v>786725000</v>
      </c>
      <c r="I12" s="36">
        <f t="shared" ref="I12" si="4">SUM(I8:I11)</f>
        <v>467566000</v>
      </c>
      <c r="J12" s="13">
        <f t="shared" si="2"/>
        <v>519419340.00000006</v>
      </c>
      <c r="K12" s="36">
        <f>SUM(K8:K11)</f>
        <v>1717939000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4930128340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7" t="s">
        <v>22</v>
      </c>
      <c r="I13" s="37"/>
      <c r="J13" s="14" t="s">
        <v>22</v>
      </c>
      <c r="K13" s="37" t="e">
        <v>#VALUE!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8"/>
      <c r="I14" s="38"/>
      <c r="J14" s="7"/>
      <c r="K14" s="38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39">
        <v>795492000</v>
      </c>
      <c r="K15" s="28">
        <v>487668000</v>
      </c>
      <c r="L15" s="9"/>
      <c r="M15" s="9"/>
      <c r="N15" s="9"/>
      <c r="O15" s="9"/>
      <c r="P15" s="9">
        <f t="shared" ref="P15:P25" si="5">SUM(D15:O15)</f>
        <v>3345798000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39">
        <v>57199500</v>
      </c>
      <c r="K16" s="28">
        <v>287280000</v>
      </c>
      <c r="L16" s="9"/>
      <c r="M16" s="9"/>
      <c r="N16" s="9"/>
      <c r="O16" s="9"/>
      <c r="P16" s="9">
        <f t="shared" si="5"/>
        <v>346474500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39">
        <v>4199760</v>
      </c>
      <c r="K17" s="28">
        <f>5130000+855000</f>
        <v>5985000</v>
      </c>
      <c r="L17" s="9"/>
      <c r="M17" s="9"/>
      <c r="N17" s="9"/>
      <c r="O17" s="9"/>
      <c r="P17" s="9">
        <f t="shared" si="5"/>
        <v>32559760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40">
        <v>10892700</v>
      </c>
      <c r="K18" s="40">
        <v>24448000</v>
      </c>
      <c r="L18" s="9"/>
      <c r="M18" s="9"/>
      <c r="N18" s="9"/>
      <c r="O18" s="9"/>
      <c r="P18" s="9">
        <f t="shared" si="5"/>
        <v>41655700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4"/>
      <c r="H19" s="28"/>
      <c r="I19" s="28"/>
      <c r="J19" s="34"/>
      <c r="K19" s="35"/>
      <c r="L19" s="9"/>
      <c r="M19" s="9"/>
      <c r="N19" s="9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40">
        <v>458070525</v>
      </c>
      <c r="K20" s="40">
        <v>912536000</v>
      </c>
      <c r="L20" s="9"/>
      <c r="M20" s="9"/>
      <c r="N20" s="9"/>
      <c r="O20" s="9"/>
      <c r="P20" s="9">
        <f t="shared" si="5"/>
        <v>1500072525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39">
        <v>0</v>
      </c>
      <c r="K21" s="28">
        <v>2074000</v>
      </c>
      <c r="L21" s="9"/>
      <c r="M21" s="9"/>
      <c r="N21" s="9"/>
      <c r="O21" s="9"/>
      <c r="P21" s="9">
        <f t="shared" si="5"/>
        <v>16837000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40">
        <v>44032500</v>
      </c>
      <c r="K22" s="40">
        <v>10705000</v>
      </c>
      <c r="L22" s="9"/>
      <c r="M22" s="9"/>
      <c r="N22" s="9"/>
      <c r="O22" s="9"/>
      <c r="P22" s="9">
        <f t="shared" si="5"/>
        <v>72480500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39">
        <v>0</v>
      </c>
      <c r="K23" s="28">
        <v>428000</v>
      </c>
      <c r="L23" s="9"/>
      <c r="M23" s="9"/>
      <c r="N23" s="9"/>
      <c r="O23" s="9"/>
      <c r="P23" s="9">
        <f t="shared" si="5"/>
        <v>428000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39">
        <v>897750</v>
      </c>
      <c r="K24" s="28">
        <v>123461000</v>
      </c>
      <c r="L24" s="9"/>
      <c r="M24" s="9"/>
      <c r="N24" s="9"/>
      <c r="O24" s="9"/>
      <c r="P24" s="9">
        <f t="shared" si="5"/>
        <v>571666750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39">
        <v>0</v>
      </c>
      <c r="K25" s="28">
        <v>0</v>
      </c>
      <c r="L25" s="9"/>
      <c r="M25" s="9"/>
      <c r="N25" s="9"/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6">
        <f t="shared" ref="H26" si="7">SUM(H15:H25)</f>
        <v>555313000</v>
      </c>
      <c r="I26" s="36">
        <f t="shared" ref="I26" si="8">SUM(I15:I25)</f>
        <v>542111000</v>
      </c>
      <c r="J26" s="13">
        <f t="shared" si="6"/>
        <v>1370784735</v>
      </c>
      <c r="K26" s="36">
        <f>SUM(K15:K25)</f>
        <v>1854585000</v>
      </c>
      <c r="L26" s="13">
        <f t="shared" si="6"/>
        <v>0</v>
      </c>
      <c r="M26" s="13">
        <f t="shared" si="6"/>
        <v>0</v>
      </c>
      <c r="N26" s="13">
        <f t="shared" si="6"/>
        <v>0</v>
      </c>
      <c r="O26" s="13">
        <f t="shared" si="6"/>
        <v>0</v>
      </c>
      <c r="P26" s="13">
        <f t="shared" si="6"/>
        <v>5927972735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7" t="s">
        <v>22</v>
      </c>
      <c r="I27" s="37"/>
      <c r="J27" s="14" t="s">
        <v>22</v>
      </c>
      <c r="K27" s="37" t="e">
        <v>#VALUE!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6">
        <f t="shared" ref="H28" si="10">H12-H26</f>
        <v>231412000</v>
      </c>
      <c r="I28" s="36">
        <f>I6+I12-I26</f>
        <v>239191000</v>
      </c>
      <c r="J28" s="13">
        <f t="shared" si="9"/>
        <v>-851365395</v>
      </c>
      <c r="K28" s="36">
        <f>K12-K26</f>
        <v>-136646000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-997844395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4">
        <v>0</v>
      </c>
      <c r="H31" s="35">
        <v>50000000</v>
      </c>
      <c r="I31" s="21"/>
      <c r="J31" s="21"/>
      <c r="K31" s="21"/>
      <c r="L31" s="21"/>
      <c r="M31" s="21"/>
      <c r="N31" s="21"/>
      <c r="O31" s="21"/>
      <c r="P31" s="9">
        <f>SUM(D31:O31)</f>
        <v>249024000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42"/>
      <c r="B33" s="22" t="s">
        <v>40</v>
      </c>
      <c r="C33" s="22"/>
      <c r="D33" s="23">
        <f>D6+D12-D26+D31</f>
        <v>19011000</v>
      </c>
      <c r="E33" s="23">
        <f>E6+E12-E26+E31</f>
        <v>714000</v>
      </c>
      <c r="F33" s="23">
        <f>F6+F12-F26+F31</f>
        <v>260000</v>
      </c>
      <c r="G33" s="23">
        <f>G6+G12-G26+G31</f>
        <v>32324000</v>
      </c>
      <c r="H33" s="23">
        <f>H6+H12-H26+H31</f>
        <v>313736000</v>
      </c>
      <c r="I33" s="23">
        <f>I6+I8+I28+I31</f>
        <v>1020493000</v>
      </c>
      <c r="J33" s="23">
        <f>J6+J12-J26+J31</f>
        <v>169127605</v>
      </c>
      <c r="K33" s="23">
        <f>K6+K12-K26+K31</f>
        <v>32481605</v>
      </c>
      <c r="L33" s="23">
        <f t="shared" ref="H33:P33" si="11">L12-L26+L31</f>
        <v>0</v>
      </c>
      <c r="M33" s="23">
        <f t="shared" si="11"/>
        <v>0</v>
      </c>
      <c r="N33" s="23">
        <f t="shared" si="11"/>
        <v>0</v>
      </c>
      <c r="O33" s="23">
        <f t="shared" si="11"/>
        <v>0</v>
      </c>
      <c r="P33" s="23">
        <f t="shared" si="11"/>
        <v>-748820395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4" customFormat="1" ht="12.75" customHeight="1" thickTop="1" thickBot="1" x14ac:dyDescent="0.4">
      <c r="A34" s="42"/>
      <c r="B34" s="43" t="s">
        <v>41</v>
      </c>
      <c r="D34" s="23">
        <f>D33/85500</f>
        <v>222.35087719298247</v>
      </c>
      <c r="E34" s="23">
        <f>E33/85500</f>
        <v>8.3508771929824555</v>
      </c>
      <c r="F34" s="23">
        <f t="shared" ref="F34:K34" si="12">F33/85500</f>
        <v>3.0409356725146197</v>
      </c>
      <c r="G34" s="23">
        <f t="shared" si="12"/>
        <v>378.05847953216374</v>
      </c>
      <c r="H34" s="23">
        <f t="shared" si="12"/>
        <v>3669.4269005847955</v>
      </c>
      <c r="I34" s="23">
        <f t="shared" si="12"/>
        <v>11935.590643274854</v>
      </c>
      <c r="J34" s="23">
        <f t="shared" si="12"/>
        <v>1978.1006432748538</v>
      </c>
      <c r="K34" s="23">
        <f t="shared" si="12"/>
        <v>379.90181286549705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 thickTop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workbookViewId="0">
      <selection activeCell="J21" sqref="J2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>
        <v>0</v>
      </c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6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7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8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>
        <v>0</v>
      </c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>
        <v>0</v>
      </c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>
        <v>0</v>
      </c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>
        <v>0</v>
      </c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>
        <v>0</v>
      </c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6">
        <f>SUM(H15:H25)</f>
        <v>13397</v>
      </c>
      <c r="I26" s="36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7" t="s">
        <v>22</v>
      </c>
      <c r="I27" s="37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6">
        <f t="shared" si="5"/>
        <v>-13397</v>
      </c>
      <c r="I28" s="36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>I6+I12-I26+I31</f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2023-10-07T19:32:08Z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