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D364D57-E08D-43DF-8C47-67684AAC7521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  <workbookView xWindow="-120" yWindow="-120" windowWidth="20730" windowHeight="11040" firstSheet="1" activeTab="1" xr2:uid="{00000000-000D-0000-FFFF-FFFF01000000}"/>
  </bookViews>
  <sheets>
    <sheet name="SISTEMA DE ORQ R004" sheetId="1" state="hidden" r:id="rId1"/>
    <sheet name="PPTO VS PPTOS GASTOS 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6" l="1"/>
  <c r="L17" i="6"/>
  <c r="B28" i="6"/>
  <c r="I26" i="6" l="1"/>
  <c r="K26" i="6" s="1"/>
  <c r="L26" i="6" s="1"/>
  <c r="B26" i="6"/>
  <c r="B25" i="6"/>
  <c r="K35" i="6"/>
  <c r="K34" i="6"/>
  <c r="K33" i="6"/>
  <c r="L33" i="6" s="1"/>
  <c r="I32" i="6"/>
  <c r="K32" i="6" s="1"/>
  <c r="I31" i="6"/>
  <c r="K31" i="6" s="1"/>
  <c r="L31" i="6" s="1"/>
  <c r="I30" i="6"/>
  <c r="K30" i="6" s="1"/>
  <c r="L30" i="6" s="1"/>
  <c r="I29" i="6"/>
  <c r="K29" i="6" s="1"/>
  <c r="L29" i="6" s="1"/>
  <c r="B29" i="6"/>
  <c r="I28" i="6"/>
  <c r="K28" i="6" s="1"/>
  <c r="I27" i="6"/>
  <c r="K27" i="6" s="1"/>
  <c r="L27" i="6" s="1"/>
  <c r="B27" i="6"/>
  <c r="I25" i="6"/>
  <c r="K25" i="6" s="1"/>
  <c r="L25" i="6" s="1"/>
  <c r="L32" i="6" l="1"/>
  <c r="L28" i="6"/>
  <c r="L34" i="6"/>
  <c r="L35" i="6"/>
  <c r="K36" i="6"/>
  <c r="L36" i="6" l="1"/>
  <c r="C36" i="6"/>
  <c r="H36" i="6" l="1"/>
  <c r="G36" i="6"/>
  <c r="F36" i="6"/>
  <c r="E36" i="6"/>
  <c r="D36" i="6"/>
  <c r="K12" i="6"/>
  <c r="H15" i="6"/>
  <c r="I15" i="6" s="1"/>
  <c r="K15" i="6" s="1"/>
  <c r="H16" i="6"/>
  <c r="I16" i="6" s="1"/>
  <c r="K16" i="6" s="1"/>
  <c r="H19" i="6"/>
  <c r="L15" i="6" l="1"/>
  <c r="L12" i="6"/>
  <c r="L16" i="6"/>
  <c r="I19" i="6"/>
  <c r="K19" i="6" s="1"/>
  <c r="H14" i="6"/>
  <c r="I14" i="6" s="1"/>
  <c r="K14" i="6" s="1"/>
  <c r="L14" i="6" s="1"/>
  <c r="G23" i="6"/>
  <c r="H22" i="6"/>
  <c r="I22" i="6" s="1"/>
  <c r="F23" i="6"/>
  <c r="E23" i="6"/>
  <c r="D23" i="6"/>
  <c r="C23" i="6"/>
  <c r="K11" i="6"/>
  <c r="K10" i="6"/>
  <c r="H18" i="6"/>
  <c r="I18" i="6" s="1"/>
  <c r="H20" i="6"/>
  <c r="H21" i="6"/>
  <c r="H17" i="6"/>
  <c r="I17" i="6" s="1"/>
  <c r="K17" i="6" s="1"/>
  <c r="L19" i="6" l="1"/>
  <c r="I20" i="6"/>
  <c r="K20" i="6" s="1"/>
  <c r="I21" i="6"/>
  <c r="K21" i="6" s="1"/>
  <c r="I36" i="6"/>
  <c r="H23" i="6"/>
  <c r="K22" i="6"/>
  <c r="L22" i="6" s="1"/>
  <c r="K18" i="6"/>
  <c r="F21" i="1"/>
  <c r="F20" i="1"/>
  <c r="F11" i="1"/>
  <c r="F12" i="1"/>
  <c r="F13" i="1"/>
  <c r="F14" i="1"/>
  <c r="F15" i="1"/>
  <c r="F16" i="1"/>
  <c r="F17" i="1"/>
  <c r="F18" i="1"/>
  <c r="F19" i="1"/>
  <c r="F10" i="1"/>
  <c r="K23" i="6" l="1"/>
  <c r="L21" i="6"/>
  <c r="L20" i="6"/>
  <c r="K38" i="6"/>
  <c r="F22" i="1"/>
  <c r="I23" i="6"/>
  <c r="L23" i="6" l="1"/>
  <c r="L38" i="6" s="1"/>
  <c r="L39" i="6" s="1"/>
  <c r="L40" i="6" s="1"/>
  <c r="K39" i="6"/>
  <c r="K4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</author>
  </authors>
  <commentList>
    <comment ref="L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153% VAR INPC DEL A{O 2022
</t>
        </r>
      </text>
    </comment>
  </commentList>
</comments>
</file>

<file path=xl/sharedStrings.xml><?xml version="1.0" encoding="utf-8"?>
<sst xmlns="http://schemas.openxmlformats.org/spreadsheetml/2006/main" count="115" uniqueCount="99">
  <si>
    <t>ÍTEM</t>
  </si>
  <si>
    <t>Código</t>
  </si>
  <si>
    <t>Descripción</t>
  </si>
  <si>
    <t xml:space="preserve">Cantidad </t>
  </si>
  <si>
    <t>MONTO EN USDD$</t>
  </si>
  <si>
    <t>Aprobado por</t>
  </si>
  <si>
    <t>Precio Unitario</t>
  </si>
  <si>
    <t>Observaciones</t>
  </si>
  <si>
    <t>TRANSPORTE PROFESORES MCBO-MARA 1 SOLO DOMICILIO NOVIEMBRE 2022</t>
  </si>
  <si>
    <t>REFRIGERIOS NIÑOS NOVIEMBRE 2022</t>
  </si>
  <si>
    <t>REFRIGERIOS NIÑOS DICIEMBRE 2022</t>
  </si>
  <si>
    <t>REFRIGERIOS PROFESORES (1-2 PERSONAS) NOVIEMBRE 2022</t>
  </si>
  <si>
    <t>REFRIGERIOS PROFESORES (1-2 PERSONAS) NOVIEMBRE 2023</t>
  </si>
  <si>
    <t>TRANSPORTE PROFESORES MCBO-MARA 1 SOLO DOMICILIO DICIEMBRE 2022</t>
  </si>
  <si>
    <t xml:space="preserve"> </t>
  </si>
  <si>
    <t>DETALLES FESTIVOS PARA NIÑOS DICIEMBRE 2022</t>
  </si>
  <si>
    <t>PANES-AREPITAS-CHARCUTERIA-FRUTAS Y BEBIDAS</t>
  </si>
  <si>
    <t>GALLETAS-CAFÉ-CACHITOS</t>
  </si>
  <si>
    <t>DETALLES FESTIVOS PARA PROFESORES DICIEMBRE 2023</t>
  </si>
  <si>
    <t xml:space="preserve">DULCES FESTIVOS </t>
  </si>
  <si>
    <t>BOLLITOS NAVIDEÑOS  - PAN DE JAMON -  BEBIDAS Y DULCES</t>
  </si>
  <si>
    <t>TOTAL GASTOS ESTIMADOS $</t>
  </si>
  <si>
    <t>TPTE/REFRIGERIOS</t>
  </si>
  <si>
    <t>TPTE/REFRIGERIOS DETALLES DE NAVIDAD</t>
  </si>
  <si>
    <t>GASTOS PRENSA MES DE NOVIEMBRE 2022</t>
  </si>
  <si>
    <t>GASTOS PRENSA MES DE DICIEMBRE 2022</t>
  </si>
  <si>
    <t>SISTEMA DE ORQUESTA FWT</t>
  </si>
  <si>
    <t xml:space="preserve">TRANSPORTE ESCOLAR DIC 2022   SEMANA DEL 06-9/ y del 12-16/12/2022 </t>
  </si>
  <si>
    <t>TRANSPORTE ESCOLAR NOV 2022   SEMANA        8-11/15-(18 FERIADO ?)/22-25 Y DEL 29/11/2022  AL 02/12/2022</t>
  </si>
  <si>
    <t>Total de Activ/Semanas</t>
  </si>
  <si>
    <t>FUNDACION WAYUU TAYA</t>
  </si>
  <si>
    <t>PROGRAMA DE MUSICA-ANALITICO DE GASTOS</t>
  </si>
  <si>
    <t>COLABORACION DE VOLUNTARIOS (GRUPO DE VOLUNTARIOS 15-20 PERSONAS )</t>
  </si>
  <si>
    <t>Contingencia  5%</t>
  </si>
  <si>
    <t xml:space="preserve"> SUB TOTAL GASTOS ESTIMADOS $</t>
  </si>
  <si>
    <t>Actividades por Año 2022 y Avance 2023</t>
  </si>
  <si>
    <t>1,1-</t>
  </si>
  <si>
    <t>1,2-</t>
  </si>
  <si>
    <t>2,1-</t>
  </si>
  <si>
    <t>2,2-</t>
  </si>
  <si>
    <t>2,3-</t>
  </si>
  <si>
    <t>2,4-</t>
  </si>
  <si>
    <t>2,5-</t>
  </si>
  <si>
    <t>2,6-</t>
  </si>
  <si>
    <t>2,8-</t>
  </si>
  <si>
    <t>2,9-</t>
  </si>
  <si>
    <t>2,10-</t>
  </si>
  <si>
    <t>1,3-</t>
  </si>
  <si>
    <t>3.1-</t>
  </si>
  <si>
    <t>3.2-</t>
  </si>
  <si>
    <t>3.3-</t>
  </si>
  <si>
    <t>3.4-</t>
  </si>
  <si>
    <t>3.5-</t>
  </si>
  <si>
    <t>3.6-</t>
  </si>
  <si>
    <t>3.7-</t>
  </si>
  <si>
    <t>3.8-</t>
  </si>
  <si>
    <t>CIERRE AÑO 2022</t>
  </si>
  <si>
    <t>3.5.1-</t>
  </si>
  <si>
    <t>3,9-</t>
  </si>
  <si>
    <t>3.1.1-</t>
  </si>
  <si>
    <t>ACTIVIDADES PARA CIERRE DE CURSOS  Y FIN DE AÑO Y RECONOCIMIENTOS</t>
  </si>
  <si>
    <t>PRESUPUESTO PARA EJECUCION DE ACTIVIDADES DE CLASES</t>
  </si>
  <si>
    <t>-</t>
  </si>
  <si>
    <t>MUSIC PROGRAM - EXPENDITURE ANALYTICAL</t>
  </si>
  <si>
    <t>ORCHESTRA AND CHORAL SYSTEM FOR 200 CHILDREN</t>
  </si>
  <si>
    <t>SISTEMA DE ORQUESTA Y CORAL PARA 300 NIÑOS</t>
  </si>
  <si>
    <r>
      <rPr>
        <sz val="10"/>
        <color theme="1"/>
        <rFont val="Arial"/>
        <family val="2"/>
      </rPr>
      <t>ADQUISICION DE EQUIPOS PARA IMPARTICION DE CLASES DE MUSICA Y CORAL DE NIÑOS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ACQUISITION OF EQUIPMENT FOR TEACHING MUSIC AND CHORAL CLASSES FOR CHILDREN</t>
    </r>
  </si>
  <si>
    <r>
      <t xml:space="preserve">ACTIVIDAD ACADEMICA MUSICAL- CLASES DE MUSICA Y CORAL DE NIÑOS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ACADEMIC MUSIC ACTIVITY- MUSIC CLASSES AND CHILDREN'S CHORAL</t>
    </r>
  </si>
  <si>
    <t xml:space="preserve"> Activities by Year 2022 and Advance 2023</t>
  </si>
  <si>
    <t xml:space="preserve">Ref * MONTH </t>
  </si>
  <si>
    <r>
      <t xml:space="preserve">COMPRA DE 2 SISTEMAS  DE ALTAVOCES 15000WATTS RECARGABLES CON MICROFONOS ALAMBRICOS E INALAMBRICOS                                                             </t>
    </r>
    <r>
      <rPr>
        <b/>
        <sz val="8"/>
        <color theme="1"/>
        <rFont val="Arial"/>
        <family val="2"/>
      </rPr>
      <t>PURCHASE OF 2 RECHARGEABLE 15000WATTS SPEAKER SYSTEMS WITH WIRED AND WIRELESS MICROPHONES</t>
    </r>
  </si>
  <si>
    <r>
      <t xml:space="preserve">Cantidad Total de Dias por Semana  </t>
    </r>
    <r>
      <rPr>
        <b/>
        <sz val="10"/>
        <color theme="1"/>
        <rFont val="Arial"/>
        <family val="2"/>
      </rPr>
      <t>Total Number of Days per Week</t>
    </r>
  </si>
  <si>
    <r>
      <t xml:space="preserve">Cantidad de Actividades por Dia                                                                      </t>
    </r>
    <r>
      <rPr>
        <b/>
        <sz val="10"/>
        <color theme="1"/>
        <rFont val="Arial"/>
        <family val="2"/>
      </rPr>
      <t xml:space="preserve"> Number of Activities Days </t>
    </r>
  </si>
  <si>
    <r>
      <t xml:space="preserve">  SEMANAS  NOV 01-30/11/2022  </t>
    </r>
    <r>
      <rPr>
        <b/>
        <sz val="10"/>
        <color theme="1"/>
        <rFont val="Arial"/>
        <family val="2"/>
      </rPr>
      <t>WEEKS NOV 01-11/30/2022</t>
    </r>
  </si>
  <si>
    <r>
      <t xml:space="preserve">SEMANAS DIC 01-22/12/2022 </t>
    </r>
    <r>
      <rPr>
        <b/>
        <sz val="10"/>
        <color theme="1"/>
        <rFont val="Arial"/>
        <family val="2"/>
      </rPr>
      <t>WEEKS DEC 01-11/31/2022</t>
    </r>
  </si>
  <si>
    <r>
      <t xml:space="preserve">SEMANAS ENERO 02-31/2023 </t>
    </r>
    <r>
      <rPr>
        <b/>
        <sz val="10"/>
        <color theme="1"/>
        <rFont val="Arial"/>
        <family val="2"/>
      </rPr>
      <t>WEEKS JAN 01-01/31/2023</t>
    </r>
  </si>
  <si>
    <r>
      <t xml:space="preserve">Total Semanas                      Nov-Dic 2022 Y Enero 2023Total </t>
    </r>
    <r>
      <rPr>
        <b/>
        <sz val="10"/>
        <color theme="1"/>
        <rFont val="Arial"/>
        <family val="2"/>
      </rPr>
      <t>Weeks Nov-Dec 2022 and January 2023</t>
    </r>
    <r>
      <rPr>
        <sz val="10"/>
        <color theme="1"/>
        <rFont val="Arial"/>
        <family val="2"/>
      </rPr>
      <t xml:space="preserve"> </t>
    </r>
  </si>
  <si>
    <r>
      <t xml:space="preserve">Total Actividades * Semanas Acum                    </t>
    </r>
    <r>
      <rPr>
        <b/>
        <sz val="10"/>
        <color theme="1"/>
        <rFont val="Arial"/>
        <family val="2"/>
      </rPr>
      <t>Total Activities * Cumulative Weeks</t>
    </r>
  </si>
  <si>
    <r>
      <t xml:space="preserve">Precio Unitario Por Actividad </t>
    </r>
    <r>
      <rPr>
        <b/>
        <sz val="10"/>
        <color theme="1"/>
        <rFont val="Arial"/>
        <family val="2"/>
      </rPr>
      <t>Unit Price Per Activity</t>
    </r>
  </si>
  <si>
    <r>
      <rPr>
        <sz val="10"/>
        <color theme="1"/>
        <rFont val="Arial"/>
        <family val="2"/>
      </rPr>
      <t>MONTO EN USD$</t>
    </r>
    <r>
      <rPr>
        <b/>
        <sz val="10"/>
        <color theme="1"/>
        <rFont val="Arial"/>
        <family val="2"/>
      </rPr>
      <t xml:space="preserve">  AMOUNT IN USD$</t>
    </r>
  </si>
  <si>
    <r>
      <rPr>
        <sz val="10"/>
        <color theme="1"/>
        <rFont val="Arial"/>
        <family val="2"/>
      </rPr>
      <t>AÑO 2023                (FEB-DIC 2023 Y ENERO 2024)</t>
    </r>
    <r>
      <rPr>
        <b/>
        <sz val="10"/>
        <color theme="1"/>
        <rFont val="Arial"/>
        <family val="2"/>
      </rPr>
      <t xml:space="preserve">    YEAR 2023                        (FEB-DEC 2023 AND JANUARY 2024)</t>
    </r>
  </si>
  <si>
    <t>Descriptión</t>
  </si>
  <si>
    <r>
      <t xml:space="preserve">COMPRA DE INTERNET PARA SISTEMA DE ORQUESTA                                                               </t>
    </r>
    <r>
      <rPr>
        <b/>
        <sz val="8"/>
        <color theme="1"/>
        <rFont val="Arial"/>
        <family val="2"/>
      </rPr>
      <t>INTERNET PURCHASE FOR ORCHESTRA SYSTEM</t>
    </r>
  </si>
  <si>
    <r>
      <t xml:space="preserve">GASTOS ADMINISTRATIVOS:                                                         PAPELERIA, SERVICIO INTERNET.                                             </t>
    </r>
    <r>
      <rPr>
        <b/>
        <sz val="8"/>
        <color theme="1"/>
        <rFont val="Arial"/>
        <family val="2"/>
      </rPr>
      <t>ADMINISTRATIVE EXPENSES: STATIONERY, INTERNET SERVICE</t>
    </r>
  </si>
  <si>
    <r>
      <t xml:space="preserve">PROCESO DE INSCRIPCION AL SISTEMA DE ORQUESTA - CORAL DE NIÑOS  Y REGISTROS DE AUTORIZACION DE NIÑOS A  PROGRAMAS DE LA FUNDACION WAYUU TAYA 
</t>
    </r>
    <r>
      <rPr>
        <b/>
        <sz val="8"/>
        <color theme="1"/>
        <rFont val="Arial"/>
        <family val="2"/>
      </rPr>
      <t>REGISTRATION PROCESS TO THE ORCHESTRA SYSTEM - CHILDREN'S CHOIR AND REGISTERS OF AUTHORIZATION OF CHILDREN TO PROGRAMS OF THE WAYUU TAYA FOUNDATION</t>
    </r>
  </si>
  <si>
    <r>
      <t xml:space="preserve">PROCESO DE PERMISOS Y AUTORIZACIONES A MENORES PERSONAL ADMINISTRATIVO
</t>
    </r>
    <r>
      <rPr>
        <b/>
        <sz val="8"/>
        <color theme="1"/>
        <rFont val="Arial"/>
        <family val="2"/>
      </rPr>
      <t>PROCESS OF PERMITS AND AUTHORIZATIONS FOR MINORS ADMINISTRATIVE STAFF</t>
    </r>
  </si>
  <si>
    <r>
      <t xml:space="preserve">MATERIAL NECESARIO  PARA LOS PERMISOS Y  AUTORIZACIONES  A MENORES PARA EL; TRANSPORTE E IMAGEN                                           </t>
    </r>
    <r>
      <rPr>
        <b/>
        <sz val="8"/>
        <color theme="1"/>
        <rFont val="Arial"/>
        <family val="2"/>
      </rPr>
      <t>NECESSARY MATERIAL FOR PERMITS AND AUTHORIZATIONS FOR MINORS FOR HIM; TRANSPORT AND IMAGE</t>
    </r>
  </si>
  <si>
    <r>
      <t xml:space="preserve">TRANSPORTE ESCOLAR                                                                                  (Ida y Retorno)                                                                                                         </t>
    </r>
    <r>
      <rPr>
        <b/>
        <sz val="8"/>
        <color theme="1"/>
        <rFont val="Arial"/>
        <family val="2"/>
      </rPr>
      <t>SCHOOL TRANSPORTATION (Go and Return)</t>
    </r>
  </si>
  <si>
    <r>
      <t xml:space="preserve">TRANSPORTE PROFESORES                                                                   MCBO-MARA  2 PTOS DE SALIDA (Ida y Retorno)                                                </t>
    </r>
    <r>
      <rPr>
        <b/>
        <sz val="8"/>
        <color theme="1"/>
        <rFont val="Arial"/>
        <family val="2"/>
      </rPr>
      <t>TEACHERS  TRANSPORTATION (Go and Return)</t>
    </r>
  </si>
  <si>
    <r>
      <t xml:space="preserve">INSUMOS PARA HIDRATACION Y REFRIGERIOS                                    </t>
    </r>
    <r>
      <rPr>
        <b/>
        <sz val="8"/>
        <color theme="1"/>
        <rFont val="Arial"/>
        <family val="2"/>
      </rPr>
      <t>SUPPLIES FOR HYDRATION AND SNACKS</t>
    </r>
  </si>
  <si>
    <r>
      <t xml:space="preserve">REFRIGERIOS PARA 300  NIÑOS                                                                  </t>
    </r>
    <r>
      <rPr>
        <b/>
        <sz val="8"/>
        <color theme="1"/>
        <rFont val="Arial"/>
        <family val="2"/>
      </rPr>
      <t>SNACKS FOR 300 CHILDREN</t>
    </r>
  </si>
  <si>
    <r>
      <t xml:space="preserve">REFRIGERIOS PROFESORES                                                 (1-2 PERSONAS)  
</t>
    </r>
    <r>
      <rPr>
        <b/>
        <sz val="8"/>
        <color theme="1"/>
        <rFont val="Arial"/>
        <family val="2"/>
      </rPr>
      <t>SNACKS FOR TEACHERS (1-2 PEOPLE)</t>
    </r>
  </si>
  <si>
    <r>
      <t xml:space="preserve">VOLUNTARIOS (15 PERSONAS)                                                                  </t>
    </r>
    <r>
      <rPr>
        <b/>
        <sz val="8"/>
        <color theme="1"/>
        <rFont val="Arial"/>
        <family val="2"/>
      </rPr>
      <t>VOLUNTEERS (15 PEOPLE)</t>
    </r>
  </si>
  <si>
    <r>
      <rPr>
        <sz val="10"/>
        <color theme="1"/>
        <rFont val="Arial"/>
        <family val="2"/>
      </rPr>
      <t>ACTIVIDAD ESPECIAL DE FIN DE AÑO Y  RECONOCIMIENTOS  - CLASES DE MUSICA Y CORAL DE  NIÑOS DICIEMBRE 2022 (2 CONCIERTOS).</t>
    </r>
    <r>
      <rPr>
        <b/>
        <sz val="10"/>
        <color theme="1"/>
        <rFont val="Arial"/>
        <family val="2"/>
      </rPr>
      <t xml:space="preserve">
SPECIAL YEAR-END ACTIVITY AND RECOGNITIONS - MUSIC AND CHILDREN'S CHOIR CLASSES DECEMBER 2022 (2 CONCERTS).</t>
    </r>
  </si>
  <si>
    <r>
      <t xml:space="preserve">INVITADOS ESPECIALES   (GRUPO DE PERSONAS)                                      </t>
    </r>
    <r>
      <rPr>
        <b/>
        <sz val="8"/>
        <color theme="1"/>
        <rFont val="Arial"/>
        <family val="2"/>
      </rPr>
      <t>SPECIAL GUESTS (GROUP OF PEOPLE)</t>
    </r>
  </si>
  <si>
    <r>
      <t xml:space="preserve">PRENSA Y MEDIOS DE COMUNICACIÓN                                                               (10 PERSONAS) 
</t>
    </r>
    <r>
      <rPr>
        <b/>
        <sz val="8"/>
        <color theme="1"/>
        <rFont val="Arial"/>
        <family val="2"/>
      </rPr>
      <t>PRESS AND COMMUNICATION MEDIA (10 PEOPLE)</t>
    </r>
  </si>
  <si>
    <r>
      <t xml:space="preserve">DETALLES RECONOCIMIENTO NIÑOS                                                        </t>
    </r>
    <r>
      <rPr>
        <b/>
        <sz val="8"/>
        <color theme="1"/>
        <rFont val="Arial"/>
        <family val="2"/>
      </rPr>
      <t>CHILDREN RECOGNITION DETAILS</t>
    </r>
  </si>
  <si>
    <r>
      <t xml:space="preserve">DETALLES RECONOCIMIENTO A COLABORADORES  DEL PROGRAMA SISTEMA DE ORQUETAS JUVENIL MUSICA Y CORAL DEL NIÑOS.                                                                                                      </t>
    </r>
    <r>
      <rPr>
        <b/>
        <sz val="8"/>
        <color theme="1"/>
        <rFont val="Arial"/>
        <family val="2"/>
      </rPr>
      <t>DETAILS RECOGNITION TO COLLABORATORS OF THE SYSTEM OF ORQUETS YOUTH MUSIC AND CHILDREN'S CHOIR PROGRAM</t>
    </r>
  </si>
  <si>
    <r>
      <t xml:space="preserve">CERTIFICADOS DE PROMOCION NIVEL DE CLASES DE MUSICA Y CORAL PARA NIÑOS                                                                                         </t>
    </r>
    <r>
      <rPr>
        <b/>
        <sz val="8"/>
        <color theme="1"/>
        <rFont val="Arial"/>
        <family val="2"/>
      </rPr>
      <t>CERTIFICATES OF PROMOTION LEVEL OF MUSIC AND CHORAL CLASSES FOR CHILDREN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</si>
</sst>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10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8"/>
      <color rgb="FF202124"/>
      <name val="Inherit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F9F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0" fontId="0" fillId="3" borderId="8" xfId="0" applyFill="1" applyBorder="1"/>
    <xf numFmtId="0" fontId="0" fillId="3" borderId="10" xfId="0" applyFill="1" applyBorder="1"/>
    <xf numFmtId="0" fontId="0" fillId="3" borderId="12" xfId="0" applyFill="1" applyBorder="1" applyAlignment="1">
      <alignment vertical="center"/>
    </xf>
    <xf numFmtId="4" fontId="0" fillId="3" borderId="12" xfId="0" applyNumberForma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0" fontId="0" fillId="3" borderId="13" xfId="0" applyFill="1" applyBorder="1"/>
    <xf numFmtId="0" fontId="0" fillId="3" borderId="6" xfId="0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3" borderId="0" xfId="0" applyFont="1" applyFill="1"/>
    <xf numFmtId="0" fontId="3" fillId="3" borderId="0" xfId="0" applyFont="1" applyFill="1" applyAlignment="1"/>
    <xf numFmtId="0" fontId="4" fillId="3" borderId="0" xfId="0" applyFont="1" applyFill="1" applyBorder="1" applyAlignment="1"/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64" fontId="3" fillId="3" borderId="16" xfId="0" applyNumberFormat="1" applyFont="1" applyFill="1" applyBorder="1" applyAlignment="1">
      <alignment vertical="center"/>
    </xf>
    <xf numFmtId="164" fontId="4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164" fontId="3" fillId="3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3" fillId="3" borderId="0" xfId="0" applyNumberFormat="1" applyFont="1" applyFill="1" applyAlignment="1">
      <alignment horizontal="left" vertical="center"/>
    </xf>
    <xf numFmtId="0" fontId="4" fillId="5" borderId="0" xfId="0" applyFont="1" applyFill="1"/>
    <xf numFmtId="0" fontId="7" fillId="3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4" fontId="3" fillId="5" borderId="27" xfId="0" applyNumberFormat="1" applyFont="1" applyFill="1" applyBorder="1" applyAlignment="1">
      <alignment vertical="center"/>
    </xf>
    <xf numFmtId="164" fontId="3" fillId="5" borderId="27" xfId="0" applyNumberFormat="1" applyFont="1" applyFill="1" applyBorder="1" applyAlignment="1">
      <alignment horizontal="right" vertical="center"/>
    </xf>
    <xf numFmtId="164" fontId="3" fillId="4" borderId="27" xfId="0" applyNumberFormat="1" applyFont="1" applyFill="1" applyBorder="1" applyAlignment="1">
      <alignment vertical="center"/>
    </xf>
    <xf numFmtId="0" fontId="3" fillId="3" borderId="26" xfId="0" applyFont="1" applyFill="1" applyBorder="1"/>
    <xf numFmtId="164" fontId="3" fillId="3" borderId="26" xfId="0" applyNumberFormat="1" applyFont="1" applyFill="1" applyBorder="1" applyAlignment="1">
      <alignment horizontal="right" vertical="center"/>
    </xf>
    <xf numFmtId="164" fontId="3" fillId="3" borderId="26" xfId="0" applyNumberFormat="1" applyFont="1" applyFill="1" applyBorder="1" applyAlignment="1">
      <alignment vertical="center"/>
    </xf>
    <xf numFmtId="164" fontId="3" fillId="3" borderId="29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>
      <alignment vertical="center"/>
    </xf>
    <xf numFmtId="4" fontId="3" fillId="3" borderId="26" xfId="0" applyNumberFormat="1" applyFont="1" applyFill="1" applyBorder="1" applyAlignment="1">
      <alignment horizontal="right" vertical="center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17" fontId="3" fillId="6" borderId="20" xfId="0" applyNumberFormat="1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4" fontId="3" fillId="3" borderId="0" xfId="0" applyNumberFormat="1" applyFont="1" applyFill="1"/>
    <xf numFmtId="9" fontId="3" fillId="3" borderId="0" xfId="0" applyNumberFormat="1" applyFont="1" applyFill="1"/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/>
    </xf>
    <xf numFmtId="0" fontId="8" fillId="3" borderId="0" xfId="0" applyFont="1" applyFill="1"/>
    <xf numFmtId="0" fontId="8" fillId="3" borderId="0" xfId="0" applyFont="1" applyFill="1" applyAlignment="1"/>
    <xf numFmtId="0" fontId="9" fillId="0" borderId="0" xfId="0" applyFont="1" applyAlignment="1">
      <alignment horizontal="left"/>
    </xf>
    <xf numFmtId="0" fontId="9" fillId="9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31"/>
  <sheetViews>
    <sheetView topLeftCell="A28" workbookViewId="0">
      <selection activeCell="E20" sqref="E20"/>
    </sheetView>
    <sheetView workbookViewId="1"/>
  </sheetViews>
  <sheetFormatPr baseColWidth="10" defaultRowHeight="15"/>
  <cols>
    <col min="1" max="1" width="4.42578125" customWidth="1"/>
    <col min="2" max="2" width="8" customWidth="1"/>
    <col min="3" max="3" width="28.140625" customWidth="1"/>
    <col min="4" max="4" width="8.85546875" customWidth="1"/>
    <col min="5" max="5" width="8.5703125" customWidth="1"/>
    <col min="7" max="7" width="19.140625" customWidth="1"/>
  </cols>
  <sheetData>
    <row r="8" spans="1:8" ht="15.75" thickBot="1">
      <c r="C8" t="s">
        <v>26</v>
      </c>
    </row>
    <row r="9" spans="1:8" ht="23.25" thickBot="1">
      <c r="A9" s="6" t="s">
        <v>0</v>
      </c>
      <c r="B9" s="7" t="s">
        <v>1</v>
      </c>
      <c r="C9" s="7" t="s">
        <v>2</v>
      </c>
      <c r="D9" s="7" t="s">
        <v>3</v>
      </c>
      <c r="E9" s="7" t="s">
        <v>6</v>
      </c>
      <c r="F9" s="7" t="s">
        <v>4</v>
      </c>
      <c r="G9" s="8" t="s">
        <v>7</v>
      </c>
      <c r="H9" s="9" t="s">
        <v>5</v>
      </c>
    </row>
    <row r="10" spans="1:8" ht="52.5" customHeight="1">
      <c r="A10" s="22">
        <v>1</v>
      </c>
      <c r="B10" s="13"/>
      <c r="C10" s="23" t="s">
        <v>28</v>
      </c>
      <c r="D10" s="13">
        <v>7</v>
      </c>
      <c r="E10" s="14">
        <v>60</v>
      </c>
      <c r="F10" s="15">
        <f>D10*E10</f>
        <v>420</v>
      </c>
      <c r="G10" s="13" t="s">
        <v>14</v>
      </c>
      <c r="H10" s="16"/>
    </row>
    <row r="11" spans="1:8" ht="38.25">
      <c r="A11" s="24">
        <v>2</v>
      </c>
      <c r="B11" s="10"/>
      <c r="C11" s="25" t="s">
        <v>27</v>
      </c>
      <c r="D11" s="10">
        <v>4</v>
      </c>
      <c r="E11" s="11">
        <v>60</v>
      </c>
      <c r="F11" s="12">
        <f t="shared" ref="F11:F16" si="0">D11*E11</f>
        <v>240</v>
      </c>
      <c r="G11" s="10"/>
      <c r="H11" s="17"/>
    </row>
    <row r="12" spans="1:8" ht="38.25">
      <c r="A12" s="24">
        <v>3</v>
      </c>
      <c r="B12" s="10"/>
      <c r="C12" s="25" t="s">
        <v>8</v>
      </c>
      <c r="D12" s="10">
        <v>7</v>
      </c>
      <c r="E12" s="11">
        <v>100</v>
      </c>
      <c r="F12" s="12">
        <f t="shared" si="0"/>
        <v>700</v>
      </c>
      <c r="G12" s="10"/>
      <c r="H12" s="17"/>
    </row>
    <row r="13" spans="1:8" ht="38.25">
      <c r="A13" s="24">
        <v>4</v>
      </c>
      <c r="B13" s="10"/>
      <c r="C13" s="25" t="s">
        <v>13</v>
      </c>
      <c r="D13" s="10">
        <v>4</v>
      </c>
      <c r="E13" s="11">
        <v>100</v>
      </c>
      <c r="F13" s="12">
        <f t="shared" si="0"/>
        <v>400</v>
      </c>
      <c r="G13" s="10"/>
      <c r="H13" s="17"/>
    </row>
    <row r="14" spans="1:8" ht="45">
      <c r="A14" s="24">
        <v>5</v>
      </c>
      <c r="B14" s="10"/>
      <c r="C14" s="25" t="s">
        <v>9</v>
      </c>
      <c r="D14" s="10">
        <v>7</v>
      </c>
      <c r="E14" s="11">
        <v>25</v>
      </c>
      <c r="F14" s="12">
        <f t="shared" si="0"/>
        <v>175</v>
      </c>
      <c r="G14" s="26" t="s">
        <v>16</v>
      </c>
      <c r="H14" s="17"/>
    </row>
    <row r="15" spans="1:8" ht="45">
      <c r="A15" s="24">
        <v>6</v>
      </c>
      <c r="B15" s="10"/>
      <c r="C15" s="25" t="s">
        <v>10</v>
      </c>
      <c r="D15" s="10">
        <v>2</v>
      </c>
      <c r="E15" s="11">
        <v>50</v>
      </c>
      <c r="F15" s="12">
        <f t="shared" si="0"/>
        <v>100</v>
      </c>
      <c r="G15" s="26" t="s">
        <v>16</v>
      </c>
      <c r="H15" s="17"/>
    </row>
    <row r="16" spans="1:8" ht="30">
      <c r="A16" s="24">
        <v>7</v>
      </c>
      <c r="B16" s="10"/>
      <c r="C16" s="25" t="s">
        <v>11</v>
      </c>
      <c r="D16" s="10">
        <v>7</v>
      </c>
      <c r="E16" s="11">
        <v>10</v>
      </c>
      <c r="F16" s="12">
        <f t="shared" si="0"/>
        <v>70</v>
      </c>
      <c r="G16" s="27" t="s">
        <v>17</v>
      </c>
      <c r="H16" s="17"/>
    </row>
    <row r="17" spans="1:8" ht="30">
      <c r="A17" s="24">
        <v>8</v>
      </c>
      <c r="B17" s="10"/>
      <c r="C17" s="25" t="s">
        <v>12</v>
      </c>
      <c r="D17" s="10">
        <v>2</v>
      </c>
      <c r="E17" s="11">
        <v>10</v>
      </c>
      <c r="F17" s="12">
        <f t="shared" ref="F17:F21" si="1">D17*E17</f>
        <v>20</v>
      </c>
      <c r="G17" s="27" t="s">
        <v>17</v>
      </c>
      <c r="H17" s="17"/>
    </row>
    <row r="18" spans="1:8" ht="60">
      <c r="A18" s="24">
        <v>9</v>
      </c>
      <c r="B18" s="10"/>
      <c r="C18" s="25" t="s">
        <v>15</v>
      </c>
      <c r="D18" s="10">
        <v>1</v>
      </c>
      <c r="E18" s="11">
        <v>150</v>
      </c>
      <c r="F18" s="12">
        <f t="shared" si="1"/>
        <v>150</v>
      </c>
      <c r="G18" s="26" t="s">
        <v>20</v>
      </c>
      <c r="H18" s="17"/>
    </row>
    <row r="19" spans="1:8" ht="25.5">
      <c r="A19" s="24">
        <v>10</v>
      </c>
      <c r="B19" s="10"/>
      <c r="C19" s="25" t="s">
        <v>18</v>
      </c>
      <c r="D19" s="10">
        <v>1</v>
      </c>
      <c r="E19" s="11">
        <v>60</v>
      </c>
      <c r="F19" s="12">
        <f t="shared" si="1"/>
        <v>60</v>
      </c>
      <c r="G19" s="26" t="s">
        <v>19</v>
      </c>
      <c r="H19" s="17"/>
    </row>
    <row r="20" spans="1:8" ht="25.5">
      <c r="A20" s="24">
        <v>11</v>
      </c>
      <c r="B20" s="10"/>
      <c r="C20" s="25" t="s">
        <v>24</v>
      </c>
      <c r="D20" s="10">
        <v>1</v>
      </c>
      <c r="E20" s="11">
        <v>300</v>
      </c>
      <c r="F20" s="12">
        <f t="shared" si="1"/>
        <v>300</v>
      </c>
      <c r="G20" s="26" t="s">
        <v>22</v>
      </c>
      <c r="H20" s="17"/>
    </row>
    <row r="21" spans="1:8" ht="45.75" thickBot="1">
      <c r="A21" s="28">
        <v>12</v>
      </c>
      <c r="B21" s="18"/>
      <c r="C21" s="25" t="s">
        <v>25</v>
      </c>
      <c r="D21" s="18">
        <v>1</v>
      </c>
      <c r="E21" s="19">
        <v>150</v>
      </c>
      <c r="F21" s="20">
        <f t="shared" si="1"/>
        <v>150</v>
      </c>
      <c r="G21" s="29" t="s">
        <v>23</v>
      </c>
      <c r="H21" s="21"/>
    </row>
    <row r="22" spans="1:8">
      <c r="A22" s="3"/>
      <c r="B22" s="3"/>
      <c r="C22" s="30" t="s">
        <v>21</v>
      </c>
      <c r="D22" s="3"/>
      <c r="E22" s="4"/>
      <c r="F22" s="5">
        <f>SUM(F10:F20)</f>
        <v>2635</v>
      </c>
      <c r="G22" s="3"/>
    </row>
    <row r="23" spans="1:8">
      <c r="D23" s="3"/>
      <c r="E23" s="4"/>
      <c r="F23" s="5"/>
      <c r="G23" s="2"/>
    </row>
    <row r="24" spans="1:8">
      <c r="D24" s="3"/>
      <c r="E24" s="4"/>
      <c r="F24" s="5"/>
      <c r="G24" s="2"/>
    </row>
    <row r="25" spans="1:8">
      <c r="D25" s="3"/>
      <c r="E25" s="4"/>
      <c r="F25" s="5"/>
      <c r="G25" s="2"/>
    </row>
    <row r="26" spans="1:8">
      <c r="D26" s="3"/>
      <c r="E26" s="4"/>
      <c r="F26" s="5"/>
    </row>
    <row r="27" spans="1:8">
      <c r="D27" s="3"/>
      <c r="E27" s="4"/>
      <c r="F27" s="5"/>
    </row>
    <row r="28" spans="1:8">
      <c r="D28" s="3"/>
      <c r="E28" s="4"/>
      <c r="F28" s="5"/>
    </row>
    <row r="29" spans="1:8">
      <c r="D29" s="3"/>
      <c r="E29" s="4"/>
      <c r="F29" s="5"/>
    </row>
    <row r="30" spans="1:8">
      <c r="D30" s="3"/>
      <c r="E30" s="4"/>
      <c r="F30" s="5"/>
    </row>
    <row r="31" spans="1:8">
      <c r="F3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79"/>
  <sheetViews>
    <sheetView tabSelected="1" zoomScale="70" zoomScaleNormal="70" workbookViewId="0">
      <pane ySplit="2955" topLeftCell="A9" activePane="bottomLeft"/>
      <selection activeCell="J1" sqref="J1:J1048576"/>
      <selection pane="bottomLeft" activeCell="C10" sqref="C10"/>
    </sheetView>
    <sheetView tabSelected="1" topLeftCell="D39" workbookViewId="1">
      <selection activeCell="J27" sqref="J27"/>
    </sheetView>
  </sheetViews>
  <sheetFormatPr baseColWidth="10" defaultRowHeight="12.75"/>
  <cols>
    <col min="1" max="1" width="7.85546875" style="35" customWidth="1"/>
    <col min="2" max="2" width="48.5703125" style="35" customWidth="1"/>
    <col min="3" max="3" width="11.7109375" style="35" customWidth="1"/>
    <col min="4" max="4" width="11.5703125" style="35" customWidth="1"/>
    <col min="5" max="5" width="13.42578125" style="35" customWidth="1"/>
    <col min="6" max="6" width="13" style="35" customWidth="1"/>
    <col min="7" max="7" width="13.42578125" style="35" customWidth="1"/>
    <col min="8" max="8" width="12.140625" style="35" customWidth="1"/>
    <col min="9" max="9" width="11.28515625" style="35" customWidth="1"/>
    <col min="10" max="10" width="10.5703125" style="35" customWidth="1"/>
    <col min="11" max="11" width="18.42578125" style="35" customWidth="1"/>
    <col min="12" max="12" width="15.42578125" style="82" customWidth="1"/>
    <col min="13" max="23" width="11.42578125" style="35" customWidth="1"/>
    <col min="24" max="16384" width="11.42578125" style="35"/>
  </cols>
  <sheetData>
    <row r="2" spans="1:36" ht="21.75" customHeight="1">
      <c r="B2" s="76" t="s">
        <v>30</v>
      </c>
    </row>
    <row r="3" spans="1:36" ht="10.5" customHeight="1" thickBot="1">
      <c r="B3" s="104" t="s">
        <v>31</v>
      </c>
    </row>
    <row r="4" spans="1:36" ht="10.5" customHeight="1">
      <c r="B4" s="105" t="s">
        <v>65</v>
      </c>
      <c r="C4" s="36"/>
      <c r="E4" s="37" t="s">
        <v>14</v>
      </c>
      <c r="F4" s="37"/>
      <c r="G4" s="37"/>
      <c r="I4" s="35" t="s">
        <v>14</v>
      </c>
      <c r="L4" s="96" t="s">
        <v>14</v>
      </c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</row>
    <row r="5" spans="1:36" ht="15.75" customHeight="1">
      <c r="B5" s="106" t="s">
        <v>63</v>
      </c>
      <c r="C5" s="36"/>
      <c r="E5" s="37"/>
      <c r="F5" s="37"/>
      <c r="G5" s="37"/>
      <c r="L5" s="10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</row>
    <row r="6" spans="1:36" ht="15.75" customHeight="1" thickBot="1">
      <c r="B6" s="107" t="s">
        <v>64</v>
      </c>
      <c r="C6" s="36"/>
      <c r="E6" s="112" t="s">
        <v>35</v>
      </c>
      <c r="F6" s="112"/>
      <c r="G6" s="112"/>
      <c r="L6" s="10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1:36" ht="15.75" customHeight="1" thickBot="1">
      <c r="E7" s="109" t="s">
        <v>68</v>
      </c>
      <c r="F7" s="110"/>
      <c r="G7" s="111"/>
      <c r="I7" s="35" t="s">
        <v>69</v>
      </c>
      <c r="K7" s="75" t="s">
        <v>56</v>
      </c>
      <c r="L7" s="97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</row>
    <row r="8" spans="1:36" ht="128.25" thickBot="1">
      <c r="A8" s="38" t="s">
        <v>0</v>
      </c>
      <c r="B8" s="66" t="s">
        <v>81</v>
      </c>
      <c r="C8" s="62" t="s">
        <v>72</v>
      </c>
      <c r="D8" s="64" t="s">
        <v>71</v>
      </c>
      <c r="E8" s="88" t="s">
        <v>73</v>
      </c>
      <c r="F8" s="89" t="s">
        <v>74</v>
      </c>
      <c r="G8" s="90" t="s">
        <v>75</v>
      </c>
      <c r="H8" s="67" t="s">
        <v>76</v>
      </c>
      <c r="I8" s="92" t="s">
        <v>77</v>
      </c>
      <c r="J8" s="89" t="s">
        <v>78</v>
      </c>
      <c r="K8" s="78" t="s">
        <v>79</v>
      </c>
      <c r="L8" s="91" t="s">
        <v>80</v>
      </c>
      <c r="M8" s="77"/>
      <c r="N8" s="63"/>
      <c r="O8" s="63"/>
    </row>
    <row r="9" spans="1:36" ht="43.5" customHeight="1">
      <c r="A9" s="65">
        <v>1</v>
      </c>
      <c r="B9" s="101" t="s">
        <v>66</v>
      </c>
      <c r="C9" s="101"/>
      <c r="D9" s="101"/>
      <c r="E9" s="101"/>
      <c r="F9" s="101"/>
      <c r="G9" s="101"/>
      <c r="H9" s="101"/>
      <c r="I9" s="101"/>
      <c r="J9" s="101"/>
      <c r="K9" s="101"/>
    </row>
    <row r="10" spans="1:36" ht="75.75" customHeight="1">
      <c r="A10" s="39" t="s">
        <v>36</v>
      </c>
      <c r="B10" s="113" t="s">
        <v>70</v>
      </c>
      <c r="C10" s="31">
        <v>2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1</v>
      </c>
      <c r="J10" s="33">
        <v>240</v>
      </c>
      <c r="K10" s="79">
        <f>I10*J10</f>
        <v>240</v>
      </c>
      <c r="L10" s="47">
        <v>0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40"/>
      <c r="AG10" s="40"/>
      <c r="AH10" s="40"/>
      <c r="AI10" s="40"/>
      <c r="AJ10" s="40"/>
    </row>
    <row r="11" spans="1:36" ht="43.5" customHeight="1">
      <c r="A11" s="39" t="s">
        <v>37</v>
      </c>
      <c r="B11" s="113" t="s">
        <v>82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1</v>
      </c>
      <c r="J11" s="33">
        <v>80</v>
      </c>
      <c r="K11" s="79">
        <f>I11*J11</f>
        <v>80</v>
      </c>
      <c r="L11" s="47">
        <v>0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40"/>
      <c r="AG11" s="40"/>
      <c r="AH11" s="40"/>
      <c r="AI11" s="40"/>
      <c r="AJ11" s="40"/>
    </row>
    <row r="12" spans="1:36" ht="43.5" customHeight="1">
      <c r="A12" s="39" t="s">
        <v>47</v>
      </c>
      <c r="B12" s="113" t="s">
        <v>83</v>
      </c>
      <c r="C12" s="31">
        <v>0</v>
      </c>
      <c r="D12" s="31">
        <v>0</v>
      </c>
      <c r="E12" s="31">
        <v>0</v>
      </c>
      <c r="F12" s="31">
        <v>1</v>
      </c>
      <c r="G12" s="31">
        <v>1</v>
      </c>
      <c r="H12" s="31">
        <v>0</v>
      </c>
      <c r="I12" s="31">
        <v>2</v>
      </c>
      <c r="J12" s="33">
        <v>25</v>
      </c>
      <c r="K12" s="79">
        <f>I12*J12</f>
        <v>50</v>
      </c>
      <c r="L12" s="47">
        <f>K12*10%+K12*11</f>
        <v>555</v>
      </c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0"/>
      <c r="AG12" s="40"/>
      <c r="AH12" s="40"/>
      <c r="AI12" s="40"/>
      <c r="AJ12" s="40"/>
    </row>
    <row r="13" spans="1:36" ht="43.5" customHeight="1">
      <c r="A13" s="39">
        <v>2</v>
      </c>
      <c r="B13" s="108" t="s">
        <v>67</v>
      </c>
      <c r="C13" s="102"/>
      <c r="D13" s="102"/>
      <c r="E13" s="102"/>
      <c r="F13" s="102"/>
      <c r="G13" s="102"/>
      <c r="H13" s="102"/>
      <c r="I13" s="102"/>
      <c r="J13" s="102"/>
      <c r="K13" s="102"/>
      <c r="L13" s="83" t="s">
        <v>14</v>
      </c>
      <c r="M13" s="68" t="s">
        <v>14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40"/>
      <c r="AG13" s="40"/>
      <c r="AH13" s="40"/>
      <c r="AI13" s="40"/>
      <c r="AJ13" s="40"/>
    </row>
    <row r="14" spans="1:36" ht="72" customHeight="1">
      <c r="A14" s="41" t="s">
        <v>38</v>
      </c>
      <c r="B14" s="113" t="s">
        <v>84</v>
      </c>
      <c r="C14" s="31">
        <v>1</v>
      </c>
      <c r="D14" s="31">
        <v>2</v>
      </c>
      <c r="E14" s="31">
        <v>4</v>
      </c>
      <c r="F14" s="31">
        <v>0</v>
      </c>
      <c r="G14" s="31">
        <v>0</v>
      </c>
      <c r="H14" s="32">
        <f>E14+F14+G14</f>
        <v>4</v>
      </c>
      <c r="I14" s="32">
        <f>D14*H14</f>
        <v>8</v>
      </c>
      <c r="J14" s="33">
        <v>55</v>
      </c>
      <c r="K14" s="79">
        <f t="shared" ref="K14:K22" si="0">I14*J14</f>
        <v>440</v>
      </c>
      <c r="L14" s="47">
        <f>K14*10%+K14*1</f>
        <v>484</v>
      </c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40"/>
      <c r="AG14" s="40"/>
      <c r="AH14" s="40"/>
      <c r="AI14" s="40"/>
      <c r="AJ14" s="40"/>
    </row>
    <row r="15" spans="1:36" ht="48.75" customHeight="1">
      <c r="A15" s="41" t="s">
        <v>39</v>
      </c>
      <c r="B15" s="113" t="s">
        <v>85</v>
      </c>
      <c r="C15" s="31">
        <v>1</v>
      </c>
      <c r="D15" s="31">
        <v>2</v>
      </c>
      <c r="E15" s="31">
        <v>4</v>
      </c>
      <c r="F15" s="31">
        <v>0</v>
      </c>
      <c r="G15" s="31">
        <v>0</v>
      </c>
      <c r="H15" s="32">
        <f t="shared" ref="H15:H16" si="1">E15+F15+G15</f>
        <v>4</v>
      </c>
      <c r="I15" s="32">
        <f t="shared" ref="I15:I16" si="2">D15*H15</f>
        <v>8</v>
      </c>
      <c r="J15" s="33">
        <v>5</v>
      </c>
      <c r="K15" s="79">
        <f t="shared" si="0"/>
        <v>40</v>
      </c>
      <c r="L15" s="47">
        <f>K15*10%+K15*1</f>
        <v>44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40"/>
      <c r="AG15" s="40"/>
      <c r="AH15" s="40"/>
      <c r="AI15" s="40"/>
      <c r="AJ15" s="40"/>
    </row>
    <row r="16" spans="1:36" ht="48.75" customHeight="1">
      <c r="A16" s="41" t="s">
        <v>40</v>
      </c>
      <c r="B16" s="113" t="s">
        <v>86</v>
      </c>
      <c r="C16" s="31">
        <v>1</v>
      </c>
      <c r="D16" s="31">
        <v>2</v>
      </c>
      <c r="E16" s="31">
        <v>4</v>
      </c>
      <c r="F16" s="31">
        <v>0</v>
      </c>
      <c r="G16" s="31">
        <v>0</v>
      </c>
      <c r="H16" s="32">
        <f t="shared" si="1"/>
        <v>4</v>
      </c>
      <c r="I16" s="32">
        <f t="shared" si="2"/>
        <v>8</v>
      </c>
      <c r="J16" s="33">
        <v>45</v>
      </c>
      <c r="K16" s="79">
        <f t="shared" si="0"/>
        <v>360</v>
      </c>
      <c r="L16" s="47">
        <f>K16*10%+K16*1</f>
        <v>396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40"/>
      <c r="AG16" s="40"/>
      <c r="AH16" s="40"/>
      <c r="AI16" s="40"/>
      <c r="AJ16" s="40"/>
    </row>
    <row r="17" spans="1:36" ht="40.5" customHeight="1">
      <c r="A17" s="41" t="s">
        <v>41</v>
      </c>
      <c r="B17" s="114" t="s">
        <v>87</v>
      </c>
      <c r="C17" s="32">
        <v>1</v>
      </c>
      <c r="D17" s="32">
        <v>2</v>
      </c>
      <c r="E17" s="32">
        <v>4</v>
      </c>
      <c r="F17" s="32">
        <v>4</v>
      </c>
      <c r="G17" s="32">
        <v>5</v>
      </c>
      <c r="H17" s="32">
        <f t="shared" ref="H17:H22" si="3">E17+F17+G17</f>
        <v>13</v>
      </c>
      <c r="I17" s="32">
        <f>D17*H17</f>
        <v>26</v>
      </c>
      <c r="J17" s="33">
        <v>60</v>
      </c>
      <c r="K17" s="79">
        <f t="shared" si="0"/>
        <v>1560</v>
      </c>
      <c r="L17" s="47">
        <f>J17/3+(1560*10%)*11</f>
        <v>1736</v>
      </c>
      <c r="M17" s="61"/>
      <c r="N17" s="61"/>
      <c r="O17" s="61"/>
      <c r="P17" s="61"/>
      <c r="Q17" s="61"/>
      <c r="R17" s="61"/>
      <c r="S17" s="61"/>
      <c r="T17" s="61"/>
      <c r="U17" s="61" t="s">
        <v>14</v>
      </c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40"/>
      <c r="AG17" s="40"/>
      <c r="AH17" s="40"/>
      <c r="AI17" s="40"/>
      <c r="AJ17" s="40"/>
    </row>
    <row r="18" spans="1:36" ht="33.75">
      <c r="A18" s="41" t="s">
        <v>42</v>
      </c>
      <c r="B18" s="114" t="s">
        <v>88</v>
      </c>
      <c r="C18" s="32">
        <v>1</v>
      </c>
      <c r="D18" s="32">
        <v>2</v>
      </c>
      <c r="E18" s="32">
        <v>4</v>
      </c>
      <c r="F18" s="32">
        <v>4</v>
      </c>
      <c r="G18" s="32">
        <v>5</v>
      </c>
      <c r="H18" s="32">
        <f t="shared" si="3"/>
        <v>13</v>
      </c>
      <c r="I18" s="32">
        <f t="shared" ref="I18:I22" si="4">D18*H18</f>
        <v>26</v>
      </c>
      <c r="J18" s="33">
        <v>100</v>
      </c>
      <c r="K18" s="79">
        <f t="shared" si="0"/>
        <v>2600</v>
      </c>
      <c r="L18" s="47">
        <f>J18/3+(2600*10%)*11</f>
        <v>2893.3333333333335</v>
      </c>
      <c r="M18" s="61"/>
      <c r="N18" s="61"/>
      <c r="O18" s="61"/>
      <c r="P18" s="61"/>
      <c r="Q18" s="61"/>
      <c r="R18" s="61"/>
      <c r="S18" s="61"/>
      <c r="T18" s="61"/>
      <c r="U18" s="61" t="s">
        <v>14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40"/>
      <c r="AG18" s="40"/>
      <c r="AH18" s="40"/>
      <c r="AI18" s="40"/>
      <c r="AJ18" s="40"/>
    </row>
    <row r="19" spans="1:36" ht="31.5" customHeight="1">
      <c r="A19" s="41" t="s">
        <v>43</v>
      </c>
      <c r="B19" s="114" t="s">
        <v>89</v>
      </c>
      <c r="C19" s="32">
        <v>1</v>
      </c>
      <c r="D19" s="32">
        <v>2</v>
      </c>
      <c r="E19" s="32">
        <v>4</v>
      </c>
      <c r="F19" s="32">
        <v>4</v>
      </c>
      <c r="G19" s="32">
        <v>5</v>
      </c>
      <c r="H19" s="32">
        <f t="shared" si="3"/>
        <v>13</v>
      </c>
      <c r="I19" s="32">
        <f t="shared" si="4"/>
        <v>26</v>
      </c>
      <c r="J19" s="33">
        <v>5</v>
      </c>
      <c r="K19" s="79">
        <f t="shared" si="0"/>
        <v>130</v>
      </c>
      <c r="L19" s="47">
        <f>K19/3+(130*10%)*11</f>
        <v>186.33333333333334</v>
      </c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40"/>
      <c r="AG19" s="40"/>
      <c r="AH19" s="40"/>
      <c r="AI19" s="40"/>
      <c r="AJ19" s="40"/>
    </row>
    <row r="20" spans="1:36" ht="28.5" customHeight="1">
      <c r="A20" s="41" t="s">
        <v>44</v>
      </c>
      <c r="B20" s="114" t="s">
        <v>90</v>
      </c>
      <c r="C20" s="32">
        <v>1</v>
      </c>
      <c r="D20" s="32">
        <v>2</v>
      </c>
      <c r="E20" s="32">
        <v>4</v>
      </c>
      <c r="F20" s="32">
        <v>4</v>
      </c>
      <c r="G20" s="32">
        <v>5</v>
      </c>
      <c r="H20" s="32">
        <f t="shared" si="3"/>
        <v>13</v>
      </c>
      <c r="I20" s="32">
        <f t="shared" si="4"/>
        <v>26</v>
      </c>
      <c r="J20" s="33">
        <v>100</v>
      </c>
      <c r="K20" s="79">
        <f t="shared" si="0"/>
        <v>2600</v>
      </c>
      <c r="L20" s="47">
        <f>K20/3+(2600*10%)*11</f>
        <v>3726.6666666666665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40"/>
      <c r="AG20" s="40"/>
      <c r="AH20" s="40"/>
      <c r="AI20" s="40"/>
      <c r="AJ20" s="40"/>
    </row>
    <row r="21" spans="1:36" ht="36" customHeight="1">
      <c r="A21" s="41" t="s">
        <v>45</v>
      </c>
      <c r="B21" s="114" t="s">
        <v>91</v>
      </c>
      <c r="C21" s="32">
        <v>1</v>
      </c>
      <c r="D21" s="32">
        <v>2</v>
      </c>
      <c r="E21" s="32">
        <v>4</v>
      </c>
      <c r="F21" s="32">
        <v>4</v>
      </c>
      <c r="G21" s="32">
        <v>5</v>
      </c>
      <c r="H21" s="32">
        <f t="shared" si="3"/>
        <v>13</v>
      </c>
      <c r="I21" s="32">
        <f t="shared" si="4"/>
        <v>26</v>
      </c>
      <c r="J21" s="33">
        <v>15</v>
      </c>
      <c r="K21" s="79">
        <f t="shared" si="0"/>
        <v>390</v>
      </c>
      <c r="L21" s="47">
        <f>K21/3+(390*10%)*11</f>
        <v>559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40"/>
      <c r="AG21" s="40"/>
      <c r="AH21" s="40"/>
      <c r="AI21" s="40"/>
      <c r="AJ21" s="40"/>
    </row>
    <row r="22" spans="1:36" ht="36" customHeight="1">
      <c r="A22" s="41" t="s">
        <v>46</v>
      </c>
      <c r="B22" s="114" t="s">
        <v>92</v>
      </c>
      <c r="C22" s="32">
        <v>1</v>
      </c>
      <c r="D22" s="32">
        <v>2</v>
      </c>
      <c r="E22" s="32">
        <v>4</v>
      </c>
      <c r="F22" s="32">
        <v>4</v>
      </c>
      <c r="G22" s="32">
        <v>5</v>
      </c>
      <c r="H22" s="32">
        <f t="shared" si="3"/>
        <v>13</v>
      </c>
      <c r="I22" s="32">
        <f t="shared" si="4"/>
        <v>26</v>
      </c>
      <c r="J22" s="33">
        <v>50</v>
      </c>
      <c r="K22" s="79">
        <f t="shared" si="0"/>
        <v>1300</v>
      </c>
      <c r="L22" s="47">
        <f>K22/3+(1300*10%)*11</f>
        <v>1863.3333333333333</v>
      </c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40"/>
      <c r="AG22" s="40"/>
      <c r="AH22" s="40"/>
      <c r="AI22" s="40"/>
      <c r="AJ22" s="40"/>
    </row>
    <row r="23" spans="1:36">
      <c r="A23" s="69"/>
      <c r="B23" s="70" t="s">
        <v>29</v>
      </c>
      <c r="C23" s="71">
        <f t="shared" ref="C23:I23" si="5">SUM(C17:C22)</f>
        <v>6</v>
      </c>
      <c r="D23" s="71">
        <f t="shared" si="5"/>
        <v>12</v>
      </c>
      <c r="E23" s="71">
        <f t="shared" si="5"/>
        <v>24</v>
      </c>
      <c r="F23" s="71">
        <f t="shared" si="5"/>
        <v>24</v>
      </c>
      <c r="G23" s="71">
        <f t="shared" si="5"/>
        <v>30</v>
      </c>
      <c r="H23" s="71">
        <f t="shared" si="5"/>
        <v>78</v>
      </c>
      <c r="I23" s="71">
        <f t="shared" si="5"/>
        <v>156</v>
      </c>
      <c r="J23" s="72"/>
      <c r="K23" s="79">
        <f>K10+K11+K12+K14+K15+K16+K17+K18+K19+K20+K21+K22</f>
        <v>9790</v>
      </c>
      <c r="L23" s="73">
        <f>L12+L15+L14+L15+L16+L17+L18+L19+L20+L21+L22</f>
        <v>12487.666666666668</v>
      </c>
      <c r="M23" s="74" t="s">
        <v>61</v>
      </c>
      <c r="N23" s="61"/>
      <c r="O23" s="61"/>
      <c r="P23" s="61"/>
      <c r="Q23" s="61"/>
      <c r="R23" s="61"/>
      <c r="S23" s="61"/>
      <c r="T23" s="61"/>
      <c r="U23" s="61" t="s">
        <v>14</v>
      </c>
      <c r="V23" s="61" t="s">
        <v>14</v>
      </c>
      <c r="W23" s="61"/>
      <c r="X23" s="61"/>
      <c r="Y23" s="61"/>
      <c r="Z23" s="61"/>
      <c r="AA23" s="61"/>
      <c r="AB23" s="61"/>
      <c r="AC23" s="61"/>
      <c r="AD23" s="61"/>
      <c r="AE23" s="61"/>
      <c r="AF23" s="40"/>
      <c r="AG23" s="40"/>
      <c r="AH23" s="40"/>
      <c r="AI23" s="40"/>
      <c r="AJ23" s="40"/>
    </row>
    <row r="24" spans="1:36" ht="38.25" customHeight="1">
      <c r="A24" s="60">
        <v>3</v>
      </c>
      <c r="B24" s="102" t="s">
        <v>93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83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40"/>
      <c r="AG24" s="40"/>
      <c r="AH24" s="40"/>
      <c r="AI24" s="40"/>
      <c r="AJ24" s="40"/>
    </row>
    <row r="25" spans="1:36" ht="35.25" customHeight="1">
      <c r="A25" s="60" t="s">
        <v>48</v>
      </c>
      <c r="B25" s="114" t="str">
        <f>B17</f>
        <v>TRANSPORTE ESCOLAR                                                                                  (Ida y Retorno)                                                                                                         SCHOOL TRANSPORTATION (Go and Return)</v>
      </c>
      <c r="C25" s="32">
        <v>1</v>
      </c>
      <c r="D25" s="32">
        <v>2</v>
      </c>
      <c r="E25" s="32">
        <v>0</v>
      </c>
      <c r="F25" s="32">
        <v>1</v>
      </c>
      <c r="G25" s="32">
        <v>0</v>
      </c>
      <c r="H25" s="32">
        <v>1</v>
      </c>
      <c r="I25" s="32">
        <f>D25*H25</f>
        <v>2</v>
      </c>
      <c r="J25" s="46">
        <v>60</v>
      </c>
      <c r="K25" s="80">
        <f t="shared" ref="K25:K35" si="6">I25*J25</f>
        <v>120</v>
      </c>
      <c r="L25" s="47">
        <f>K25*10%+K25*2</f>
        <v>252</v>
      </c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40"/>
      <c r="AG25" s="40"/>
      <c r="AH25" s="40"/>
      <c r="AI25" s="40"/>
      <c r="AJ25" s="40"/>
    </row>
    <row r="26" spans="1:36" ht="45.75" customHeight="1">
      <c r="A26" s="60" t="s">
        <v>59</v>
      </c>
      <c r="B26" s="114" t="str">
        <f>B18</f>
        <v>TRANSPORTE PROFESORES                                                                   MCBO-MARA  2 PTOS DE SALIDA (Ida y Retorno)                                                TEACHERS  TRANSPORTATION (Go and Return)</v>
      </c>
      <c r="C26" s="32">
        <v>1</v>
      </c>
      <c r="D26" s="32">
        <v>2</v>
      </c>
      <c r="E26" s="32">
        <v>0</v>
      </c>
      <c r="F26" s="32">
        <v>1</v>
      </c>
      <c r="G26" s="32">
        <v>0</v>
      </c>
      <c r="H26" s="32">
        <v>1</v>
      </c>
      <c r="I26" s="32">
        <f>D26*H26</f>
        <v>2</v>
      </c>
      <c r="J26" s="46">
        <v>100</v>
      </c>
      <c r="K26" s="80">
        <f t="shared" si="6"/>
        <v>200</v>
      </c>
      <c r="L26" s="47">
        <f t="shared" ref="L26:L35" si="7">K26*10%+K26*2</f>
        <v>420</v>
      </c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40"/>
      <c r="AG26" s="40"/>
      <c r="AH26" s="40"/>
      <c r="AI26" s="40"/>
      <c r="AJ26" s="40"/>
    </row>
    <row r="27" spans="1:36" ht="45.75" customHeight="1">
      <c r="A27" s="60" t="s">
        <v>49</v>
      </c>
      <c r="B27" s="114" t="str">
        <f>B19</f>
        <v>INSUMOS PARA HIDRATACION Y REFRIGERIOS                                    SUPPLIES FOR HYDRATION AND SNACKS</v>
      </c>
      <c r="C27" s="32">
        <v>1</v>
      </c>
      <c r="D27" s="32">
        <v>2</v>
      </c>
      <c r="E27" s="32">
        <v>0</v>
      </c>
      <c r="F27" s="32">
        <v>1</v>
      </c>
      <c r="G27" s="32">
        <v>0</v>
      </c>
      <c r="H27" s="32">
        <v>1</v>
      </c>
      <c r="I27" s="32">
        <f t="shared" ref="I27:I32" si="8">D27*H27</f>
        <v>2</v>
      </c>
      <c r="J27" s="46">
        <v>20</v>
      </c>
      <c r="K27" s="80">
        <f t="shared" si="6"/>
        <v>40</v>
      </c>
      <c r="L27" s="47">
        <f t="shared" si="7"/>
        <v>84</v>
      </c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40"/>
      <c r="AG27" s="40"/>
      <c r="AH27" s="40"/>
      <c r="AI27" s="40"/>
      <c r="AJ27" s="40"/>
    </row>
    <row r="28" spans="1:36" ht="30" customHeight="1">
      <c r="A28" s="60" t="s">
        <v>50</v>
      </c>
      <c r="B28" s="114" t="str">
        <f>B20</f>
        <v>REFRIGERIOS PARA 300  NIÑOS                                                                  SNACKS FOR 300 CHILDREN</v>
      </c>
      <c r="C28" s="32">
        <v>1</v>
      </c>
      <c r="D28" s="32">
        <v>2</v>
      </c>
      <c r="E28" s="32">
        <v>0</v>
      </c>
      <c r="F28" s="32">
        <v>1</v>
      </c>
      <c r="G28" s="32">
        <v>0</v>
      </c>
      <c r="H28" s="32">
        <v>1</v>
      </c>
      <c r="I28" s="32">
        <f t="shared" si="8"/>
        <v>2</v>
      </c>
      <c r="J28" s="46">
        <v>200</v>
      </c>
      <c r="K28" s="80">
        <f t="shared" si="6"/>
        <v>400</v>
      </c>
      <c r="L28" s="47">
        <f t="shared" si="7"/>
        <v>840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40"/>
      <c r="AG28" s="40"/>
      <c r="AH28" s="40"/>
      <c r="AI28" s="40"/>
      <c r="AJ28" s="40"/>
    </row>
    <row r="29" spans="1:36" ht="30" customHeight="1">
      <c r="A29" s="60" t="s">
        <v>51</v>
      </c>
      <c r="B29" s="114" t="str">
        <f>B21</f>
        <v>REFRIGERIOS PROFESORES                                                 (1-2 PERSONAS)  
SNACKS FOR TEACHERS (1-2 PEOPLE)</v>
      </c>
      <c r="C29" s="32">
        <v>1</v>
      </c>
      <c r="D29" s="32">
        <v>2</v>
      </c>
      <c r="E29" s="32">
        <v>0</v>
      </c>
      <c r="F29" s="32">
        <v>1</v>
      </c>
      <c r="G29" s="32">
        <v>0</v>
      </c>
      <c r="H29" s="32">
        <v>1</v>
      </c>
      <c r="I29" s="32">
        <f t="shared" si="8"/>
        <v>2</v>
      </c>
      <c r="J29" s="46">
        <v>50</v>
      </c>
      <c r="K29" s="80">
        <f t="shared" si="6"/>
        <v>100</v>
      </c>
      <c r="L29" s="47">
        <f t="shared" si="7"/>
        <v>210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40"/>
      <c r="AG29" s="40"/>
      <c r="AH29" s="40"/>
      <c r="AI29" s="40"/>
      <c r="AJ29" s="40"/>
    </row>
    <row r="30" spans="1:36" ht="45" customHeight="1">
      <c r="A30" s="60" t="s">
        <v>52</v>
      </c>
      <c r="B30" s="114" t="s">
        <v>32</v>
      </c>
      <c r="C30" s="32">
        <v>1</v>
      </c>
      <c r="D30" s="32">
        <v>2</v>
      </c>
      <c r="E30" s="32">
        <v>0</v>
      </c>
      <c r="F30" s="32">
        <v>1</v>
      </c>
      <c r="G30" s="32">
        <v>0</v>
      </c>
      <c r="H30" s="32">
        <v>1</v>
      </c>
      <c r="I30" s="32">
        <f t="shared" si="8"/>
        <v>2</v>
      </c>
      <c r="J30" s="46">
        <v>100</v>
      </c>
      <c r="K30" s="80">
        <f t="shared" si="6"/>
        <v>200</v>
      </c>
      <c r="L30" s="47">
        <f t="shared" si="7"/>
        <v>420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40"/>
      <c r="AG30" s="40"/>
      <c r="AH30" s="40"/>
      <c r="AI30" s="40"/>
      <c r="AJ30" s="40"/>
    </row>
    <row r="31" spans="1:36" ht="45" customHeight="1">
      <c r="A31" s="60" t="s">
        <v>57</v>
      </c>
      <c r="B31" s="114" t="s">
        <v>94</v>
      </c>
      <c r="C31" s="32">
        <v>1</v>
      </c>
      <c r="D31" s="32">
        <v>2</v>
      </c>
      <c r="E31" s="32">
        <v>0</v>
      </c>
      <c r="F31" s="32">
        <v>1</v>
      </c>
      <c r="G31" s="32">
        <v>0</v>
      </c>
      <c r="H31" s="32">
        <v>1</v>
      </c>
      <c r="I31" s="32">
        <f t="shared" si="8"/>
        <v>2</v>
      </c>
      <c r="J31" s="46">
        <v>150</v>
      </c>
      <c r="K31" s="80">
        <f t="shared" si="6"/>
        <v>300</v>
      </c>
      <c r="L31" s="47">
        <f t="shared" si="7"/>
        <v>630</v>
      </c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40"/>
      <c r="AG31" s="40"/>
      <c r="AH31" s="40"/>
      <c r="AI31" s="40"/>
      <c r="AJ31" s="40"/>
    </row>
    <row r="32" spans="1:36" ht="30" customHeight="1">
      <c r="A32" s="60" t="s">
        <v>53</v>
      </c>
      <c r="B32" s="114" t="s">
        <v>95</v>
      </c>
      <c r="C32" s="32">
        <v>1</v>
      </c>
      <c r="D32" s="32">
        <v>2</v>
      </c>
      <c r="E32" s="32">
        <v>0</v>
      </c>
      <c r="F32" s="32">
        <v>1</v>
      </c>
      <c r="G32" s="32">
        <v>0</v>
      </c>
      <c r="H32" s="32">
        <v>1</v>
      </c>
      <c r="I32" s="32">
        <f t="shared" si="8"/>
        <v>2</v>
      </c>
      <c r="J32" s="46">
        <v>200</v>
      </c>
      <c r="K32" s="80">
        <f t="shared" si="6"/>
        <v>400</v>
      </c>
      <c r="L32" s="47">
        <f t="shared" si="7"/>
        <v>840</v>
      </c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40"/>
      <c r="AG32" s="40"/>
      <c r="AH32" s="40"/>
      <c r="AI32" s="40"/>
      <c r="AJ32" s="40"/>
    </row>
    <row r="33" spans="1:36" ht="48" customHeight="1">
      <c r="A33" s="60" t="s">
        <v>54</v>
      </c>
      <c r="B33" s="114" t="s">
        <v>96</v>
      </c>
      <c r="C33" s="32">
        <v>1</v>
      </c>
      <c r="D33" s="32">
        <v>2</v>
      </c>
      <c r="E33" s="32">
        <v>0</v>
      </c>
      <c r="F33" s="32">
        <v>1</v>
      </c>
      <c r="G33" s="32">
        <v>0</v>
      </c>
      <c r="H33" s="32">
        <v>1</v>
      </c>
      <c r="I33" s="32">
        <v>300</v>
      </c>
      <c r="J33" s="46">
        <v>7</v>
      </c>
      <c r="K33" s="80">
        <f t="shared" si="6"/>
        <v>2100</v>
      </c>
      <c r="L33" s="47">
        <f t="shared" si="7"/>
        <v>4410</v>
      </c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40"/>
      <c r="AG33" s="40"/>
      <c r="AH33" s="40"/>
      <c r="AI33" s="40"/>
      <c r="AJ33" s="40"/>
    </row>
    <row r="34" spans="1:36" ht="57.75" customHeight="1">
      <c r="A34" s="60" t="s">
        <v>55</v>
      </c>
      <c r="B34" s="114" t="s">
        <v>97</v>
      </c>
      <c r="C34" s="32">
        <v>1</v>
      </c>
      <c r="D34" s="32">
        <v>2</v>
      </c>
      <c r="E34" s="32">
        <v>0</v>
      </c>
      <c r="F34" s="32">
        <v>1</v>
      </c>
      <c r="G34" s="32">
        <v>0</v>
      </c>
      <c r="H34" s="32">
        <v>1</v>
      </c>
      <c r="I34" s="32">
        <v>20</v>
      </c>
      <c r="J34" s="46">
        <v>10</v>
      </c>
      <c r="K34" s="80">
        <f t="shared" si="6"/>
        <v>200</v>
      </c>
      <c r="L34" s="47">
        <f t="shared" si="7"/>
        <v>420</v>
      </c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40"/>
      <c r="AG34" s="40"/>
      <c r="AH34" s="40"/>
      <c r="AI34" s="40"/>
      <c r="AJ34" s="40"/>
    </row>
    <row r="35" spans="1:36" ht="45" customHeight="1">
      <c r="A35" s="60" t="s">
        <v>58</v>
      </c>
      <c r="B35" s="114" t="s">
        <v>98</v>
      </c>
      <c r="C35" s="32">
        <v>1</v>
      </c>
      <c r="D35" s="32">
        <v>1</v>
      </c>
      <c r="E35" s="32">
        <v>0</v>
      </c>
      <c r="F35" s="32">
        <v>0</v>
      </c>
      <c r="G35" s="32">
        <v>0</v>
      </c>
      <c r="H35" s="32">
        <v>1</v>
      </c>
      <c r="I35" s="32">
        <v>300</v>
      </c>
      <c r="J35" s="46">
        <v>2</v>
      </c>
      <c r="K35" s="80">
        <f t="shared" si="6"/>
        <v>600</v>
      </c>
      <c r="L35" s="47">
        <f t="shared" si="7"/>
        <v>1260</v>
      </c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40"/>
      <c r="AG35" s="40"/>
      <c r="AH35" s="40"/>
      <c r="AI35" s="40"/>
      <c r="AJ35" s="40"/>
    </row>
    <row r="36" spans="1:36">
      <c r="A36" s="42" t="s">
        <v>14</v>
      </c>
      <c r="B36" s="34" t="s">
        <v>29</v>
      </c>
      <c r="C36" s="43">
        <f t="shared" ref="C36:I36" si="9">SUM(C25:C35)</f>
        <v>11</v>
      </c>
      <c r="D36" s="43">
        <f t="shared" si="9"/>
        <v>21</v>
      </c>
      <c r="E36" s="43">
        <f t="shared" si="9"/>
        <v>0</v>
      </c>
      <c r="F36" s="43">
        <f t="shared" si="9"/>
        <v>10</v>
      </c>
      <c r="G36" s="43">
        <f t="shared" si="9"/>
        <v>0</v>
      </c>
      <c r="H36" s="43">
        <f t="shared" si="9"/>
        <v>11</v>
      </c>
      <c r="I36" s="43">
        <f t="shared" si="9"/>
        <v>636</v>
      </c>
      <c r="J36" s="44"/>
      <c r="K36" s="81">
        <f t="shared" ref="K36" si="10">SUM(K25:K35)</f>
        <v>4660</v>
      </c>
      <c r="L36" s="45">
        <f>SUM(L25:L35)</f>
        <v>9786</v>
      </c>
      <c r="M36" s="74" t="s">
        <v>60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40"/>
      <c r="AG36" s="40"/>
      <c r="AH36" s="40"/>
      <c r="AI36" s="40"/>
      <c r="AJ36" s="40"/>
    </row>
    <row r="37" spans="1:36">
      <c r="A37" s="48" t="s">
        <v>14</v>
      </c>
      <c r="B37" s="53"/>
      <c r="C37" s="49"/>
      <c r="D37" s="49"/>
      <c r="E37" s="49"/>
      <c r="F37" s="49"/>
      <c r="G37" s="49"/>
      <c r="H37" s="49"/>
      <c r="I37" s="49"/>
      <c r="J37" s="50"/>
      <c r="K37" s="51"/>
      <c r="L37" s="83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40"/>
      <c r="AG37" s="40"/>
      <c r="AH37" s="40"/>
      <c r="AI37" s="40"/>
      <c r="AJ37" s="40"/>
    </row>
    <row r="38" spans="1:36">
      <c r="A38" s="52"/>
      <c r="B38" s="100" t="s">
        <v>34</v>
      </c>
      <c r="C38" s="100"/>
      <c r="D38" s="100"/>
      <c r="E38" s="100"/>
      <c r="F38" s="100"/>
      <c r="G38" s="100"/>
      <c r="H38" s="100"/>
      <c r="I38" s="100"/>
      <c r="J38" s="100"/>
      <c r="K38" s="54">
        <f t="shared" ref="K38:L38" si="11">K23+K36</f>
        <v>14450</v>
      </c>
      <c r="L38" s="84">
        <f t="shared" si="11"/>
        <v>22273.666666666668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40"/>
      <c r="AG38" s="40"/>
      <c r="AH38" s="40"/>
      <c r="AI38" s="40"/>
      <c r="AJ38" s="40"/>
    </row>
    <row r="39" spans="1:36">
      <c r="C39" s="52"/>
      <c r="D39" s="52"/>
      <c r="E39" s="52"/>
      <c r="F39" s="52"/>
      <c r="G39" s="55"/>
      <c r="H39" s="98" t="s">
        <v>33</v>
      </c>
      <c r="I39" s="98"/>
      <c r="J39" s="98"/>
      <c r="K39" s="56">
        <f>K38*5%</f>
        <v>722.5</v>
      </c>
      <c r="L39" s="85">
        <f>L38*5%</f>
        <v>1113.6833333333334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40"/>
      <c r="AG39" s="40"/>
      <c r="AH39" s="40"/>
      <c r="AI39" s="40"/>
      <c r="AJ39" s="40"/>
    </row>
    <row r="40" spans="1:36" ht="15.75" customHeight="1">
      <c r="B40" s="99" t="s">
        <v>21</v>
      </c>
      <c r="C40" s="99"/>
      <c r="D40" s="99"/>
      <c r="E40" s="99"/>
      <c r="F40" s="99"/>
      <c r="G40" s="99"/>
      <c r="H40" s="99"/>
      <c r="I40" s="99"/>
      <c r="J40" s="99"/>
      <c r="K40" s="57">
        <f>SUM(K38:K39)</f>
        <v>15172.5</v>
      </c>
      <c r="L40" s="86">
        <f>SUM(L38:L39)</f>
        <v>23387.350000000002</v>
      </c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40"/>
      <c r="AG40" s="40"/>
      <c r="AH40" s="40"/>
      <c r="AI40" s="40"/>
      <c r="AJ40" s="40"/>
    </row>
    <row r="41" spans="1:36">
      <c r="C41" s="52"/>
      <c r="D41" s="52"/>
      <c r="E41" s="52"/>
      <c r="F41" s="52"/>
      <c r="G41" s="52"/>
      <c r="H41" s="52"/>
      <c r="I41" s="52"/>
      <c r="J41" s="58"/>
      <c r="K41" s="54"/>
      <c r="L41" s="83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40"/>
      <c r="AG41" s="40"/>
      <c r="AH41" s="40"/>
      <c r="AI41" s="40"/>
      <c r="AJ41" s="40"/>
    </row>
    <row r="42" spans="1:36">
      <c r="C42" s="52"/>
      <c r="D42" s="52"/>
      <c r="E42" s="52"/>
      <c r="F42" s="52"/>
      <c r="G42" s="52"/>
      <c r="H42" s="52"/>
      <c r="I42" s="52"/>
      <c r="J42" s="58"/>
      <c r="K42" s="54"/>
      <c r="L42" s="83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40"/>
      <c r="AG42" s="40"/>
      <c r="AH42" s="40"/>
      <c r="AI42" s="40"/>
      <c r="AJ42" s="40"/>
    </row>
    <row r="43" spans="1:36">
      <c r="C43" s="52"/>
      <c r="D43" s="52"/>
      <c r="E43" s="52"/>
      <c r="F43" s="52"/>
      <c r="G43" s="52"/>
      <c r="H43" s="52"/>
      <c r="I43" s="52"/>
      <c r="J43" s="58"/>
      <c r="K43" s="54"/>
      <c r="L43" s="87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>
      <c r="C44" s="52"/>
      <c r="D44" s="52"/>
      <c r="E44" s="52"/>
      <c r="F44" s="52"/>
      <c r="G44" s="52"/>
      <c r="H44" s="52"/>
      <c r="I44" s="52"/>
      <c r="J44" s="58"/>
      <c r="K44" s="54"/>
      <c r="L44" s="87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>
      <c r="C45" s="52"/>
      <c r="D45" s="52"/>
      <c r="E45" s="52"/>
      <c r="F45" s="52"/>
      <c r="G45" s="52"/>
      <c r="H45" s="52"/>
      <c r="I45" s="52"/>
      <c r="J45" s="58"/>
      <c r="K45" s="54" t="s">
        <v>62</v>
      </c>
      <c r="L45" s="87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>
      <c r="C46" s="52"/>
      <c r="D46" s="52"/>
      <c r="E46" s="52"/>
      <c r="F46" s="52"/>
      <c r="G46" s="52"/>
      <c r="H46" s="52"/>
      <c r="I46" s="52"/>
      <c r="J46" s="58"/>
      <c r="K46" s="54"/>
      <c r="L46" s="87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>
      <c r="K47" s="59"/>
      <c r="L47" s="87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>
      <c r="L48" s="87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2:36">
      <c r="L49" s="87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2:36">
      <c r="L50" s="87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2:36">
      <c r="L51" s="87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2:36">
      <c r="L52" s="87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2:36">
      <c r="L53" s="87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2:36">
      <c r="L54" s="87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2:36">
      <c r="L55" s="87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2:36">
      <c r="L56" s="87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2:36">
      <c r="L57" s="87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2:36">
      <c r="L58" s="87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2:36">
      <c r="L59" s="87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2:36">
      <c r="L60" s="87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2:36">
      <c r="L61" s="87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2:36">
      <c r="L62" s="87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2:36">
      <c r="L63" s="87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2:36">
      <c r="L64" s="87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0:36">
      <c r="J65" s="95"/>
      <c r="L65" s="87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0:36">
      <c r="K66" s="94"/>
      <c r="L66" s="87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0:36">
      <c r="L67" s="87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0:36">
      <c r="L68" s="87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0:36">
      <c r="L69" s="87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0:36">
      <c r="L70" s="87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0:36">
      <c r="L71" s="87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0:36">
      <c r="L72" s="87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0:36">
      <c r="L73" s="87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0:36">
      <c r="L74" s="87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0:36">
      <c r="L75" s="87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0:36">
      <c r="L76" s="87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0:36">
      <c r="L77" s="87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0:36">
      <c r="L78" s="87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0:36">
      <c r="L79" s="87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</sheetData>
  <mergeCells count="9">
    <mergeCell ref="L4:L7"/>
    <mergeCell ref="H39:J39"/>
    <mergeCell ref="B40:J40"/>
    <mergeCell ref="B38:J38"/>
    <mergeCell ref="B9:K9"/>
    <mergeCell ref="B13:K13"/>
    <mergeCell ref="B24:K24"/>
    <mergeCell ref="E7:G7"/>
    <mergeCell ref="E6:G6"/>
  </mergeCells>
  <pageMargins left="0.7" right="0.7" top="0.75" bottom="0.75" header="0.3" footer="0.3"/>
  <pageSetup orientation="portrait" r:id="rId1"/>
  <ignoredErrors>
    <ignoredError sqref="B23:G2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SISTEMA DE ORQ R004</vt:lpstr>
      <vt:lpstr>PPTO VS PPTOS GASTOS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FUNDACION WAYUU TAYA</cp:lastModifiedBy>
  <dcterms:created xsi:type="dcterms:W3CDTF">2022-11-08T08:19:40Z</dcterms:created>
  <dcterms:modified xsi:type="dcterms:W3CDTF">2022-11-15T14:47:46Z</dcterms:modified>
</cp:coreProperties>
</file>