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<sst xmlns="http://schemas.openxmlformats.org/spreadsheetml/2006/main" count="65" uniqueCount="54">
  <si>
    <t>Disbursement ID</t>
  </si>
  <si>
    <t>Donation Amount</t>
  </si>
  <si>
    <t>Donation Currency</t>
  </si>
  <si>
    <t>Exchange Rate</t>
  </si>
  <si>
    <t>Destination Amount</t>
  </si>
  <si>
    <t>Destination Currency</t>
  </si>
  <si>
    <t>Disbursement Date</t>
  </si>
  <si>
    <t>Project</t>
  </si>
  <si>
    <t>На проект</t>
  </si>
  <si>
    <t>USD</t>
  </si>
  <si>
    <t>KZT</t>
  </si>
  <si>
    <t>Phototherapy lamp in Kyzylorda</t>
  </si>
  <si>
    <t>Total:</t>
  </si>
  <si>
    <t>Remainings in KZT</t>
  </si>
  <si>
    <t>Remainings in USD</t>
  </si>
  <si>
    <t>in KZT</t>
  </si>
  <si>
    <t>TOTAL:</t>
  </si>
  <si>
    <t>Name</t>
  </si>
  <si>
    <t>Establishment</t>
  </si>
  <si>
    <t>Price, KZT</t>
  </si>
  <si>
    <t>Quantity</t>
  </si>
  <si>
    <t>Summ , KZT</t>
  </si>
  <si>
    <t>Income from the Platform</t>
  </si>
  <si>
    <t>Name of the Platform</t>
  </si>
  <si>
    <t>2023 , Phototherapy lamp</t>
  </si>
  <si>
    <t>Kyzylorda regional perinathal center</t>
  </si>
  <si>
    <t>Benevity</t>
  </si>
  <si>
    <t>Global Giving</t>
  </si>
  <si>
    <t>Income from the Donor</t>
  </si>
  <si>
    <t>Donor</t>
  </si>
  <si>
    <t xml:space="preserve">2024 Bilicheck </t>
  </si>
  <si>
    <t xml:space="preserve">Astana city perinathal center №2 </t>
  </si>
  <si>
    <t>2024 Bilicheck</t>
  </si>
  <si>
    <t>Center for Perinatology and Pediatric Cardiac Surgery</t>
  </si>
  <si>
    <t xml:space="preserve"> DSF Company</t>
  </si>
  <si>
    <t>№</t>
  </si>
  <si>
    <t>Name of the project on GG</t>
  </si>
  <si>
    <t>Donations, $</t>
  </si>
  <si>
    <t>Summ, $</t>
  </si>
  <si>
    <t>Sale of currency in KZT</t>
  </si>
  <si>
    <t>Total for the project in tenge</t>
  </si>
  <si>
    <t xml:space="preserve">
Procurement for projects</t>
  </si>
  <si>
    <t xml:space="preserve">
Remaining for Lucentis</t>
  </si>
  <si>
    <t xml:space="preserve">Project 62355 - Help Newborns Preserve Their Vision in Kazakhstan (Lucentis) </t>
  </si>
  <si>
    <t xml:space="preserve">Project 64008 - Help 1000 children affected by flood in Kazakhstan (Flood) </t>
  </si>
  <si>
    <t xml:space="preserve">Project 56547 - Help to cure newborns from jaundice in Kazakhstan (Phototherapy) </t>
  </si>
  <si>
    <t>Bank comission</t>
  </si>
  <si>
    <t>Total</t>
  </si>
  <si>
    <t>Tranche</t>
  </si>
  <si>
    <t>Tranches GG</t>
  </si>
  <si>
    <t>Sales of currency in KZT</t>
  </si>
  <si>
    <t>1 tranche</t>
  </si>
  <si>
    <t>comission</t>
  </si>
  <si>
    <t>2 tranche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</si>
</sst>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Alignment="1" applyBorder="1" applyFont="1">
      <alignment readingOrder="0"/>
    </xf>
    <xf borderId="1" fillId="0" fontId="2" numFmtId="2" xfId="0" applyAlignment="1" applyBorder="1" applyFont="1" applyNumberFormat="1">
      <alignment horizontal="center"/>
    </xf>
    <xf borderId="2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/>
    </xf>
    <xf borderId="1" fillId="0" fontId="2" numFmtId="14" xfId="0" applyBorder="1" applyFont="1" applyNumberFormat="1"/>
    <xf borderId="2" fillId="0" fontId="2" numFmtId="0" xfId="0" applyAlignment="1" applyBorder="1" applyFont="1">
      <alignment horizontal="center" readingOrder="0" shrinkToFit="0" vertical="center" wrapText="1"/>
    </xf>
    <xf borderId="1" fillId="0" fontId="2" numFmtId="3" xfId="0" applyBorder="1" applyFont="1" applyNumberFormat="1"/>
    <xf borderId="3" fillId="0" fontId="3" numFmtId="0" xfId="0" applyBorder="1" applyFont="1"/>
    <xf borderId="2" fillId="2" fontId="2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/>
    </xf>
    <xf borderId="1" fillId="0" fontId="2" numFmtId="0" xfId="0" applyBorder="1" applyFont="1"/>
    <xf borderId="4" fillId="0" fontId="3" numFmtId="0" xfId="0" applyBorder="1" applyFont="1"/>
    <xf borderId="1" fillId="0" fontId="1" numFmtId="0" xfId="0" applyAlignment="1" applyBorder="1" applyFont="1">
      <alignment horizontal="right"/>
    </xf>
    <xf borderId="1" fillId="0" fontId="1" numFmtId="2" xfId="0" applyAlignment="1" applyBorder="1" applyFont="1" applyNumberFormat="1">
      <alignment horizontal="center"/>
    </xf>
    <xf borderId="0" fillId="0" fontId="1" numFmtId="0" xfId="0" applyAlignment="1" applyFont="1">
      <alignment horizontal="right" readingOrder="0"/>
    </xf>
    <xf borderId="0" fillId="0" fontId="2" numFmtId="2" xfId="0" applyFont="1" applyNumberFormat="1"/>
    <xf borderId="0" fillId="0" fontId="1" numFmtId="0" xfId="0" applyAlignment="1" applyFont="1">
      <alignment horizontal="right"/>
    </xf>
    <xf borderId="0" fillId="0" fontId="1" numFmtId="2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5" fillId="3" fontId="2" numFmtId="0" xfId="0" applyBorder="1" applyFill="1" applyFont="1"/>
    <xf borderId="5" fillId="3" fontId="2" numFmtId="3" xfId="0" applyBorder="1" applyFont="1" applyNumberFormat="1"/>
    <xf borderId="5" fillId="3" fontId="2" numFmtId="0" xfId="0" applyAlignment="1" applyBorder="1" applyFont="1">
      <alignment readingOrder="0"/>
    </xf>
    <xf borderId="5" fillId="3" fontId="2" numFmtId="2" xfId="0" applyBorder="1" applyFont="1" applyNumberFormat="1"/>
    <xf borderId="6" fillId="3" fontId="2" numFmtId="0" xfId="0" applyAlignment="1" applyBorder="1" applyFont="1">
      <alignment readingOrder="0"/>
    </xf>
    <xf borderId="5" fillId="3" fontId="1" numFmtId="0" xfId="0" applyAlignment="1" applyBorder="1" applyFont="1">
      <alignment horizontal="right"/>
    </xf>
    <xf borderId="7" fillId="3" fontId="1" numFmtId="2" xfId="0" applyBorder="1" applyFont="1" applyNumberFormat="1"/>
    <xf borderId="5" fillId="4" fontId="1" numFmtId="0" xfId="0" applyAlignment="1" applyBorder="1" applyFill="1" applyFont="1">
      <alignment horizontal="right"/>
    </xf>
    <xf borderId="5" fillId="4" fontId="1" numFmtId="2" xfId="0" applyBorder="1" applyFont="1" applyNumberFormat="1"/>
    <xf borderId="0" fillId="0" fontId="4" numFmtId="0" xfId="0" applyFont="1"/>
    <xf borderId="0" fillId="0" fontId="2" numFmtId="0" xfId="0" applyAlignment="1" applyFont="1">
      <alignment horizontal="center"/>
    </xf>
    <xf borderId="1" fillId="0" fontId="1" numFmtId="0" xfId="0" applyAlignment="1" applyBorder="1" applyFont="1">
      <alignment horizontal="center" readingOrder="0"/>
    </xf>
    <xf borderId="2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shrinkToFit="0" vertical="top" wrapText="1"/>
    </xf>
    <xf borderId="2" fillId="0" fontId="2" numFmtId="4" xfId="0" applyAlignment="1" applyBorder="1" applyFont="1" applyNumberFormat="1">
      <alignment horizontal="center" vertical="center"/>
    </xf>
    <xf borderId="2" fillId="0" fontId="2" numFmtId="2" xfId="0" applyAlignment="1" applyBorder="1" applyFont="1" applyNumberFormat="1">
      <alignment horizontal="center" vertical="center"/>
    </xf>
    <xf borderId="1" fillId="0" fontId="2" numFmtId="4" xfId="0" applyAlignment="1" applyBorder="1" applyFont="1" applyNumberFormat="1">
      <alignment horizontal="center" vertical="center"/>
    </xf>
    <xf borderId="1" fillId="3" fontId="2" numFmtId="4" xfId="0" applyAlignment="1" applyBorder="1" applyFont="1" applyNumberFormat="1">
      <alignment horizontal="center" vertical="center"/>
    </xf>
    <xf borderId="1" fillId="3" fontId="2" numFmtId="3" xfId="0" applyAlignment="1" applyBorder="1" applyFont="1" applyNumberFormat="1">
      <alignment horizontal="center" vertical="center"/>
    </xf>
    <xf borderId="1" fillId="0" fontId="2" numFmtId="3" xfId="0" applyAlignment="1" applyBorder="1" applyFont="1" applyNumberFormat="1">
      <alignment horizontal="center"/>
    </xf>
    <xf borderId="1" fillId="0" fontId="2" numFmtId="4" xfId="0" applyBorder="1" applyFont="1" applyNumberFormat="1"/>
    <xf borderId="1" fillId="0" fontId="2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horizontal="center" readingOrder="0"/>
    </xf>
    <xf borderId="0" fillId="0" fontId="1" numFmtId="4" xfId="0" applyFont="1" applyNumberFormat="1"/>
    <xf borderId="8" fillId="0" fontId="1" numFmtId="0" xfId="0" applyAlignment="1" applyBorder="1" applyFont="1">
      <alignment horizontal="center" readingOrder="0"/>
    </xf>
    <xf borderId="9" fillId="0" fontId="3" numFmtId="0" xfId="0" applyBorder="1" applyFont="1"/>
    <xf borderId="10" fillId="0" fontId="3" numFmtId="0" xfId="0" applyBorder="1" applyFont="1"/>
    <xf borderId="1" fillId="0" fontId="1" numFmtId="0" xfId="0" applyAlignment="1" applyBorder="1" applyFont="1">
      <alignment horizontal="center" readingOrder="0" shrinkToFit="0" wrapText="1"/>
    </xf>
    <xf borderId="11" fillId="0" fontId="2" numFmtId="0" xfId="0" applyAlignment="1" applyBorder="1" applyFont="1">
      <alignment horizontal="left" readingOrder="0" vertical="center"/>
    </xf>
    <xf borderId="12" fillId="0" fontId="3" numFmtId="0" xfId="0" applyBorder="1" applyFont="1"/>
    <xf borderId="13" fillId="0" fontId="3" numFmtId="0" xfId="0" applyBorder="1" applyFont="1"/>
    <xf borderId="2" fillId="0" fontId="1" numFmtId="2" xfId="0" applyAlignment="1" applyBorder="1" applyFont="1" applyNumberFormat="1">
      <alignment horizontal="center" vertical="center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" fillId="5" fontId="2" numFmtId="0" xfId="0" applyAlignment="1" applyBorder="1" applyFill="1" applyFont="1">
      <alignment horizontal="center"/>
    </xf>
    <xf borderId="1" fillId="5" fontId="2" numFmtId="0" xfId="0" applyBorder="1" applyFont="1"/>
    <xf borderId="2" fillId="0" fontId="1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left" readingOrder="0"/>
    </xf>
    <xf borderId="1" fillId="0" fontId="2" numFmtId="0" xfId="0" applyAlignment="1" applyBorder="1" applyFont="1">
      <alignment vertical="center"/>
    </xf>
    <xf borderId="8" fillId="0" fontId="1" numFmtId="0" xfId="0" applyAlignment="1" applyBorder="1" applyFont="1">
      <alignment horizontal="right" readingOrder="0"/>
    </xf>
    <xf borderId="1" fillId="0" fontId="1" numFmtId="0" xfId="0" applyBorder="1" applyFont="1"/>
    <xf borderId="5" fillId="6" fontId="2" numFmtId="3" xfId="0" applyBorder="1" applyFill="1" applyFont="1" applyNumberFormat="1"/>
    <xf borderId="0" fillId="0" fontId="2" numFmtId="3" xfId="0" applyFont="1" applyNumberFormat="1"/>
    <xf borderId="5" fillId="5" fontId="2" numFmtId="0" xfId="0" applyAlignment="1" applyBorder="1" applyFont="1">
      <alignment horizontal="right" readingOrder="0"/>
    </xf>
    <xf borderId="5" fillId="5" fontId="2" numFmtId="0" xfId="0" applyAlignment="1" applyBorder="1" applyFont="1">
      <alignment horizontal="center"/>
    </xf>
    <xf borderId="5" fillId="5" fontId="2" numFmtId="0" xfId="0" applyBorder="1" applyFont="1"/>
    <xf borderId="0" fillId="0" fontId="2" numFmtId="0" xfId="0" applyAlignment="1" applyFont="1">
      <alignment horizontal="right" readingOrder="0"/>
    </xf>
    <xf borderId="0" fillId="0" fontId="2" numFmtId="0" xfId="0" applyAlignment="1" applyFont="1">
      <alignment horizontal="right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8.43"/>
    <col customWidth="1" min="3" max="3" width="33.0"/>
    <col customWidth="1" min="4" max="4" width="29.71"/>
    <col customWidth="1" min="5" max="5" width="18.29"/>
    <col customWidth="1" min="6" max="6" width="15.29"/>
    <col customWidth="1" min="7" max="7" width="17.29"/>
    <col customWidth="1" min="8" max="8" width="26.43"/>
    <col customWidth="1" min="9" max="9" width="23.43"/>
    <col customWidth="1" min="10" max="10" width="25.43"/>
    <col customWidth="1" min="11" max="11" width="19.71"/>
    <col customWidth="1" min="12" max="26" width="8.71"/>
  </cols>
  <sheetData>
    <row r="1" ht="14.25" customHeight="1"/>
    <row r="2" ht="14.25" customHeight="1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ht="14.25" customHeight="1">
      <c r="C3" s="2">
        <v>2022.0</v>
      </c>
      <c r="D3" s="3">
        <v>2000.07</v>
      </c>
      <c r="E3" s="4" t="s">
        <v>9</v>
      </c>
      <c r="F3" s="5">
        <v>472.3</v>
      </c>
      <c r="G3" s="6">
        <f>SUM(F3)*D3</f>
        <v>944633.061</v>
      </c>
      <c r="H3" s="4" t="s">
        <v>10</v>
      </c>
      <c r="I3" s="7">
        <v>44953.0</v>
      </c>
      <c r="J3" s="8" t="s">
        <v>11</v>
      </c>
      <c r="K3" s="9">
        <v>542461.0</v>
      </c>
    </row>
    <row r="4" ht="14.25" customHeight="1">
      <c r="C4" s="2">
        <v>2023.0</v>
      </c>
      <c r="D4" s="3">
        <v>259.62</v>
      </c>
      <c r="E4" s="10"/>
      <c r="F4" s="11">
        <v>443.0</v>
      </c>
      <c r="G4" s="12">
        <f>SUM(D4)*F4</f>
        <v>115011.66</v>
      </c>
      <c r="H4" s="10"/>
      <c r="I4" s="7">
        <v>45225.0</v>
      </c>
      <c r="J4" s="10"/>
      <c r="K4" s="13"/>
    </row>
    <row r="5" ht="14.25" customHeight="1">
      <c r="C5" s="2">
        <v>2023.0</v>
      </c>
      <c r="D5" s="3">
        <v>241.5</v>
      </c>
      <c r="E5" s="10"/>
      <c r="F5" s="14"/>
      <c r="G5" s="12">
        <f>SUM(D5)*F4</f>
        <v>106984.5</v>
      </c>
      <c r="H5" s="10"/>
      <c r="I5" s="7">
        <v>45317.0</v>
      </c>
      <c r="J5" s="14"/>
      <c r="K5" s="13"/>
    </row>
    <row r="6" ht="14.25" customHeight="1">
      <c r="C6" s="15" t="s">
        <v>12</v>
      </c>
      <c r="D6" s="16">
        <f>SUM(D3:D5)</f>
        <v>2501.19</v>
      </c>
      <c r="E6" s="1" t="s">
        <v>9</v>
      </c>
      <c r="F6" s="15" t="s">
        <v>12</v>
      </c>
      <c r="G6" s="16">
        <f>SUM(G3:G5)</f>
        <v>1166629.221</v>
      </c>
      <c r="H6" s="1" t="s">
        <v>10</v>
      </c>
      <c r="I6" s="13"/>
      <c r="J6" s="17" t="s">
        <v>13</v>
      </c>
      <c r="K6" s="18"/>
    </row>
    <row r="7" ht="14.25" customHeight="1">
      <c r="C7" s="19"/>
      <c r="D7" s="20"/>
      <c r="E7" s="21"/>
      <c r="F7" s="19"/>
      <c r="G7" s="20"/>
      <c r="H7" s="21"/>
      <c r="J7" s="19"/>
      <c r="K7" s="18"/>
    </row>
    <row r="8" ht="14.25" customHeight="1">
      <c r="F8" s="22">
        <v>2022.0</v>
      </c>
      <c r="G8" s="23">
        <f>SUM(G3)-K3</f>
        <v>402172.061</v>
      </c>
    </row>
    <row r="9" ht="14.25" customHeight="1">
      <c r="C9" s="24" t="s">
        <v>14</v>
      </c>
      <c r="D9" s="25">
        <f>SUM(D4:D5)</f>
        <v>501.12</v>
      </c>
      <c r="E9" s="22"/>
      <c r="F9" s="26" t="s">
        <v>15</v>
      </c>
      <c r="G9" s="25">
        <f>SUM(G4:G5)</f>
        <v>221996.16</v>
      </c>
    </row>
    <row r="10" ht="14.25" customHeight="1">
      <c r="F10" s="27" t="s">
        <v>16</v>
      </c>
      <c r="G10" s="28">
        <f>SUM(G8:G9)</f>
        <v>624168.221</v>
      </c>
    </row>
    <row r="11" ht="14.25" customHeight="1">
      <c r="F11" s="29"/>
      <c r="G11" s="30"/>
    </row>
    <row r="12" ht="14.25" customHeight="1">
      <c r="F12" s="29"/>
    </row>
    <row r="13" ht="14.25" customHeight="1"/>
    <row r="14" ht="14.25" customHeight="1">
      <c r="A14" s="31">
        <v>1.0</v>
      </c>
      <c r="B14" s="32"/>
      <c r="C14" s="33" t="s">
        <v>17</v>
      </c>
      <c r="D14" s="33" t="s">
        <v>18</v>
      </c>
      <c r="E14" s="33" t="s">
        <v>19</v>
      </c>
      <c r="F14" s="33" t="s">
        <v>20</v>
      </c>
      <c r="G14" s="33" t="s">
        <v>21</v>
      </c>
      <c r="H14" s="33" t="s">
        <v>22</v>
      </c>
      <c r="I14" s="33" t="s">
        <v>23</v>
      </c>
    </row>
    <row r="15" ht="36.75" customHeight="1">
      <c r="C15" s="34" t="s">
        <v>24</v>
      </c>
      <c r="D15" s="35" t="s">
        <v>25</v>
      </c>
      <c r="E15" s="36">
        <v>885185.0</v>
      </c>
      <c r="F15" s="4">
        <v>1.0</v>
      </c>
      <c r="G15" s="37">
        <f>SUM(E15*F15)</f>
        <v>885185</v>
      </c>
      <c r="H15" s="38">
        <v>342724.0</v>
      </c>
      <c r="I15" s="5" t="s">
        <v>26</v>
      </c>
    </row>
    <row r="16" ht="35.25" customHeight="1">
      <c r="C16" s="14"/>
      <c r="D16" s="14"/>
      <c r="E16" s="14"/>
      <c r="F16" s="14"/>
      <c r="G16" s="14"/>
      <c r="H16" s="39">
        <v>542461.0</v>
      </c>
      <c r="I16" s="40" t="s">
        <v>27</v>
      </c>
    </row>
    <row r="17" ht="14.25" customHeight="1">
      <c r="C17" s="13"/>
      <c r="D17" s="13"/>
      <c r="E17" s="13"/>
      <c r="F17" s="13"/>
      <c r="G17" s="13"/>
      <c r="H17" s="13"/>
      <c r="I17" s="13"/>
    </row>
    <row r="18" ht="14.25" customHeight="1">
      <c r="C18" s="13"/>
      <c r="D18" s="13"/>
      <c r="E18" s="13"/>
      <c r="F18" s="13"/>
      <c r="G18" s="13"/>
      <c r="H18" s="13"/>
      <c r="I18" s="13"/>
    </row>
    <row r="19" ht="14.25" customHeight="1"/>
    <row r="20" ht="14.25" customHeight="1">
      <c r="A20" s="31">
        <v>2.0</v>
      </c>
      <c r="B20" s="32"/>
      <c r="C20" s="33" t="s">
        <v>17</v>
      </c>
      <c r="D20" s="33" t="s">
        <v>18</v>
      </c>
      <c r="E20" s="33" t="s">
        <v>19</v>
      </c>
      <c r="F20" s="33" t="s">
        <v>20</v>
      </c>
      <c r="G20" s="33" t="s">
        <v>21</v>
      </c>
      <c r="H20" s="33" t="s">
        <v>28</v>
      </c>
      <c r="I20" s="33" t="s">
        <v>29</v>
      </c>
    </row>
    <row r="21" ht="14.25" customHeight="1">
      <c r="C21" s="2" t="s">
        <v>30</v>
      </c>
      <c r="D21" s="2" t="s">
        <v>31</v>
      </c>
      <c r="E21" s="41">
        <v>750000.0</v>
      </c>
      <c r="F21" s="6">
        <v>1.0</v>
      </c>
      <c r="G21" s="42">
        <f t="shared" ref="G21:G22" si="1">SUM(E21*F21)</f>
        <v>750000</v>
      </c>
      <c r="H21" s="42">
        <v>624168.22</v>
      </c>
      <c r="I21" s="6" t="s">
        <v>27</v>
      </c>
    </row>
    <row r="22" ht="14.25" customHeight="1">
      <c r="C22" s="2" t="s">
        <v>32</v>
      </c>
      <c r="D22" s="43" t="s">
        <v>33</v>
      </c>
      <c r="E22" s="41">
        <v>750000.0</v>
      </c>
      <c r="F22" s="6">
        <v>1.0</v>
      </c>
      <c r="G22" s="42">
        <f t="shared" si="1"/>
        <v>750000</v>
      </c>
      <c r="H22" s="42">
        <v>875831.78</v>
      </c>
      <c r="I22" s="44" t="s">
        <v>34</v>
      </c>
    </row>
    <row r="23" ht="14.25" customHeight="1">
      <c r="F23" s="19" t="s">
        <v>16</v>
      </c>
      <c r="G23" s="45">
        <f t="shared" ref="G23:H23" si="2">SUM(G21:G22)</f>
        <v>1500000</v>
      </c>
      <c r="H23" s="45">
        <f t="shared" si="2"/>
        <v>1500000</v>
      </c>
    </row>
    <row r="24" ht="14.25" customHeight="1"/>
    <row r="25" ht="14.25" customHeight="1"/>
    <row r="26" ht="14.25" customHeight="1"/>
    <row r="27" ht="14.25" customHeight="1"/>
    <row r="28" ht="14.25" customHeight="1">
      <c r="B28" s="1" t="s">
        <v>35</v>
      </c>
      <c r="C28" s="46" t="s">
        <v>36</v>
      </c>
      <c r="D28" s="47"/>
      <c r="E28" s="48"/>
      <c r="F28" s="33" t="s">
        <v>37</v>
      </c>
      <c r="G28" s="33" t="s">
        <v>38</v>
      </c>
      <c r="H28" s="33" t="s">
        <v>39</v>
      </c>
      <c r="I28" s="49" t="s">
        <v>40</v>
      </c>
      <c r="J28" s="33" t="s">
        <v>41</v>
      </c>
      <c r="K28" s="33" t="s">
        <v>42</v>
      </c>
    </row>
    <row r="29" ht="14.25" customHeight="1">
      <c r="B29" s="4">
        <v>1.0</v>
      </c>
      <c r="C29" s="50" t="s">
        <v>43</v>
      </c>
      <c r="D29" s="51"/>
      <c r="E29" s="52"/>
      <c r="F29" s="6">
        <v>98.0</v>
      </c>
      <c r="G29" s="4">
        <f>SUM(F29:F30)</f>
        <v>257.5</v>
      </c>
      <c r="H29" s="13">
        <f>SUM(F29)*477.3</f>
        <v>46775.4</v>
      </c>
      <c r="I29" s="53">
        <f>SUM(H29:H30)</f>
        <v>122537.9</v>
      </c>
      <c r="J29" s="13"/>
      <c r="K29" s="37">
        <f>SUM(I35-J35)</f>
        <v>130285.55</v>
      </c>
    </row>
    <row r="30" ht="14.25" customHeight="1">
      <c r="B30" s="14"/>
      <c r="C30" s="54"/>
      <c r="D30" s="55"/>
      <c r="E30" s="56"/>
      <c r="F30" s="57">
        <v>159.5</v>
      </c>
      <c r="G30" s="14"/>
      <c r="H30" s="58">
        <f>SUM(F30)*475</f>
        <v>75762.5</v>
      </c>
      <c r="I30" s="14"/>
      <c r="J30" s="13"/>
      <c r="K30" s="14"/>
    </row>
    <row r="31" ht="14.25" customHeight="1">
      <c r="B31" s="4">
        <v>2.0</v>
      </c>
      <c r="C31" s="50" t="s">
        <v>44</v>
      </c>
      <c r="D31" s="51"/>
      <c r="E31" s="52"/>
      <c r="F31" s="6">
        <v>648.0</v>
      </c>
      <c r="G31" s="4">
        <f>SUM(F31:F32)</f>
        <v>774.1</v>
      </c>
      <c r="H31" s="13">
        <f>SUM(F31-15)*477.3</f>
        <v>302130.9</v>
      </c>
      <c r="I31" s="59">
        <f>SUM(H31:H32)</f>
        <v>362028.4</v>
      </c>
      <c r="J31" s="9">
        <v>208662.0</v>
      </c>
      <c r="K31" s="13"/>
    </row>
    <row r="32" ht="14.25" customHeight="1">
      <c r="B32" s="14"/>
      <c r="C32" s="54"/>
      <c r="D32" s="55"/>
      <c r="E32" s="56"/>
      <c r="F32" s="57">
        <v>126.1</v>
      </c>
      <c r="G32" s="14"/>
      <c r="H32" s="58">
        <f>SUM(F32)*475</f>
        <v>59897.5</v>
      </c>
      <c r="I32" s="14"/>
      <c r="J32" s="9">
        <v>155000.0</v>
      </c>
      <c r="K32" s="9"/>
    </row>
    <row r="33" ht="14.25" customHeight="1">
      <c r="B33" s="6">
        <v>3.0</v>
      </c>
      <c r="C33" s="60" t="s">
        <v>45</v>
      </c>
      <c r="D33" s="47"/>
      <c r="E33" s="48"/>
      <c r="F33" s="6">
        <v>34.75</v>
      </c>
      <c r="G33" s="6">
        <f>SUM(F33)</f>
        <v>34.75</v>
      </c>
      <c r="H33" s="13">
        <f>SUM(F33-15)*475</f>
        <v>9381.25</v>
      </c>
      <c r="I33" s="61">
        <f>SUM(H33)</f>
        <v>9381.25</v>
      </c>
      <c r="J33" s="13"/>
      <c r="K33" s="13"/>
    </row>
    <row r="34" ht="14.25" customHeight="1">
      <c r="B34" s="6">
        <v>4.0</v>
      </c>
      <c r="C34" s="62" t="s">
        <v>46</v>
      </c>
      <c r="D34" s="47"/>
      <c r="E34" s="48"/>
      <c r="F34" s="6">
        <v>-30.0</v>
      </c>
      <c r="G34" s="6">
        <v>-30.0</v>
      </c>
      <c r="H34" s="13"/>
      <c r="I34" s="63"/>
      <c r="J34" s="13"/>
      <c r="K34" s="13"/>
    </row>
    <row r="35" ht="14.25" customHeight="1">
      <c r="B35" s="64" t="s">
        <v>47</v>
      </c>
      <c r="C35" s="47"/>
      <c r="D35" s="47"/>
      <c r="E35" s="47"/>
      <c r="F35" s="48"/>
      <c r="G35" s="1">
        <f t="shared" ref="G35:I35" si="3">SUM(G29:G34)</f>
        <v>1036.35</v>
      </c>
      <c r="H35" s="65">
        <f t="shared" si="3"/>
        <v>493947.55</v>
      </c>
      <c r="I35" s="16">
        <f t="shared" si="3"/>
        <v>493947.55</v>
      </c>
      <c r="J35" s="66">
        <f>SUM(J31:J32)</f>
        <v>363662</v>
      </c>
      <c r="K35" s="18"/>
    </row>
    <row r="36" ht="14.25" customHeight="1"/>
    <row r="37" ht="14.25" customHeight="1">
      <c r="I37" s="67"/>
    </row>
    <row r="38" ht="14.25" customHeight="1">
      <c r="E38" s="33" t="s">
        <v>48</v>
      </c>
      <c r="F38" s="33" t="s">
        <v>49</v>
      </c>
      <c r="G38" s="49" t="s">
        <v>50</v>
      </c>
    </row>
    <row r="39" ht="14.25" customHeight="1">
      <c r="E39" s="68" t="s">
        <v>51</v>
      </c>
      <c r="F39" s="69">
        <v>305.35</v>
      </c>
      <c r="G39" s="70">
        <v>145041.25</v>
      </c>
    </row>
    <row r="40" ht="14.25" customHeight="1">
      <c r="E40" s="68" t="s">
        <v>52</v>
      </c>
      <c r="F40" s="69">
        <v>15.0</v>
      </c>
      <c r="G40" s="70"/>
      <c r="I40" s="18"/>
    </row>
    <row r="41" ht="14.25" customHeight="1">
      <c r="E41" s="71" t="s">
        <v>53</v>
      </c>
      <c r="F41" s="32">
        <v>731.0</v>
      </c>
      <c r="G41" s="31">
        <v>348906.3</v>
      </c>
    </row>
    <row r="42" ht="14.25" customHeight="1">
      <c r="E42" s="71" t="s">
        <v>52</v>
      </c>
      <c r="F42" s="32">
        <v>15.0</v>
      </c>
    </row>
    <row r="43" ht="14.25" customHeight="1">
      <c r="E43" s="72"/>
      <c r="F43" s="32"/>
    </row>
    <row r="44" ht="14.25" customHeight="1">
      <c r="E44" s="72"/>
      <c r="F44" s="21">
        <f>SUM(F39)+F41</f>
        <v>1036.35</v>
      </c>
      <c r="G44" s="73">
        <f>SUM(G39:G43)</f>
        <v>493947.55</v>
      </c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E3:E5"/>
    <mergeCell ref="H3:H5"/>
    <mergeCell ref="J3:J5"/>
    <mergeCell ref="F4:F5"/>
    <mergeCell ref="C15:C16"/>
    <mergeCell ref="D15:D16"/>
    <mergeCell ref="E15:E16"/>
    <mergeCell ref="B29:B30"/>
    <mergeCell ref="B31:B32"/>
    <mergeCell ref="C31:E32"/>
    <mergeCell ref="G31:G32"/>
    <mergeCell ref="I31:I32"/>
    <mergeCell ref="C33:E33"/>
    <mergeCell ref="C34:E34"/>
    <mergeCell ref="B35:F35"/>
    <mergeCell ref="F15:F16"/>
    <mergeCell ref="G15:G16"/>
    <mergeCell ref="C28:E28"/>
    <mergeCell ref="C29:E30"/>
    <mergeCell ref="G29:G30"/>
    <mergeCell ref="I29:I30"/>
    <mergeCell ref="K29:K30"/>
  </mergeCells>
  <printOptions/>
  <pageMargins bottom="0.75" footer="0.0" header="0.0" left="0.7" right="0.7" top="0.75"/>
  <pageSetup paperSize="9" orientation="landscape"/>
  <drawing r:id="rId1"/>
</worksheet>
</file>