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ranca\Desktop\"/>
    </mc:Choice>
  </mc:AlternateContent>
  <bookViews>
    <workbookView xWindow="0" yWindow="0" windowWidth="22920" windowHeight="14760" tabRatio="859" firstSheet="1" activeTab="6"/>
  </bookViews>
  <sheets>
    <sheet name="Pilot Phase Stats" sheetId="1" r:id="rId1"/>
    <sheet name="2017_2018 Session Stats" sheetId="3" r:id="rId2"/>
    <sheet name="2018_2019 Proposed Stats" sheetId="4" r:id="rId3"/>
    <sheet name="Summary of projected costs" sheetId="11" r:id="rId4"/>
    <sheet name="Books &amp; stationery" sheetId="7" r:id="rId5"/>
    <sheet name="Feeding" sheetId="9" r:id="rId6"/>
    <sheet name="Staff Remuneration" sheetId="10" r:id="rId7"/>
    <sheet name="Sheet6" sheetId="6" r:id="rId8"/>
  </sheets>
  <definedNames>
    <definedName name="_Toc348259450" localSheetId="1">'2017_2018 Session Stats'!#REF!</definedName>
    <definedName name="_Toc348259450" localSheetId="2">'2018_2019 Proposed Stats'!#REF!</definedName>
    <definedName name="_Toc348259450" localSheetId="5">Feeding!#REF!</definedName>
    <definedName name="_Toc348259450" localSheetId="0">'Pilot Phase Stats'!#REF!</definedName>
    <definedName name="_Toc348259450" localSheetId="6">'Staff Remuneration'!#REF!</definedName>
    <definedName name="_xlnm.Print_Titles" localSheetId="1">'2017_2018 Session Stats'!$9:$9</definedName>
    <definedName name="_xlnm.Print_Titles" localSheetId="2">'2018_2019 Proposed Stats'!$11:$11</definedName>
    <definedName name="_xlnm.Print_Titles" localSheetId="5">Feeding!$11:$11</definedName>
    <definedName name="_xlnm.Print_Titles" localSheetId="0">'Pilot Phase Stats'!$10:$11</definedName>
    <definedName name="_xlnm.Print_Titles" localSheetId="6">'Staff Remuneration'!$11:$11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4" i="11" l="1"/>
  <c r="A15" i="11"/>
  <c r="A16" i="11"/>
  <c r="F12" i="9"/>
  <c r="H12" i="9"/>
  <c r="I12" i="9"/>
  <c r="J12" i="9"/>
  <c r="K12" i="9"/>
  <c r="F13" i="9"/>
  <c r="H13" i="9"/>
  <c r="I13" i="9"/>
  <c r="J13" i="9"/>
  <c r="K13" i="9"/>
  <c r="F14" i="9"/>
  <c r="H14" i="9"/>
  <c r="I14" i="9"/>
  <c r="J14" i="9"/>
  <c r="K14" i="9"/>
  <c r="K15" i="9"/>
  <c r="C15" i="11"/>
  <c r="G12" i="10"/>
  <c r="G13" i="10"/>
  <c r="G14" i="10"/>
  <c r="G15" i="10"/>
  <c r="G16" i="10"/>
  <c r="C16" i="11"/>
  <c r="E30" i="7"/>
  <c r="E31" i="7"/>
  <c r="E32" i="7"/>
  <c r="C14" i="11"/>
  <c r="E12" i="7"/>
  <c r="E13" i="7"/>
  <c r="E14" i="7"/>
  <c r="E15" i="7"/>
  <c r="E16" i="7"/>
  <c r="E17" i="7"/>
  <c r="E18" i="7"/>
  <c r="E19" i="7"/>
  <c r="E20" i="7"/>
  <c r="E21" i="7"/>
  <c r="E22" i="7"/>
  <c r="E24" i="7"/>
  <c r="E25" i="7"/>
  <c r="E26" i="7"/>
  <c r="C13" i="11"/>
  <c r="C17" i="11"/>
  <c r="E16" i="10"/>
  <c r="I15" i="9"/>
  <c r="J15" i="9"/>
  <c r="D15" i="9"/>
  <c r="F15" i="9"/>
  <c r="G15" i="9"/>
  <c r="H15" i="9"/>
  <c r="E15" i="9"/>
  <c r="C4" i="7"/>
  <c r="C5" i="7"/>
  <c r="C6" i="7"/>
  <c r="G15" i="4"/>
  <c r="F13" i="4"/>
  <c r="F14" i="4"/>
  <c r="E15" i="4"/>
  <c r="D15" i="4"/>
  <c r="F15" i="4"/>
  <c r="F12" i="4"/>
  <c r="D13" i="3"/>
  <c r="E13" i="3"/>
  <c r="F13" i="3"/>
  <c r="I12" i="1"/>
  <c r="I31" i="1"/>
  <c r="I47" i="1"/>
  <c r="I59" i="1"/>
  <c r="H59" i="1"/>
  <c r="G12" i="1"/>
  <c r="G31" i="1"/>
  <c r="G47" i="1"/>
  <c r="G59" i="1"/>
  <c r="F59" i="1"/>
  <c r="B48" i="1"/>
  <c r="B49" i="1"/>
  <c r="B50" i="1"/>
  <c r="B51" i="1"/>
  <c r="B52" i="1"/>
  <c r="B53" i="1"/>
  <c r="B54" i="1"/>
  <c r="B55" i="1"/>
  <c r="B56" i="1"/>
  <c r="B57" i="1"/>
  <c r="B58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7" i="1"/>
  <c r="A48" i="1"/>
  <c r="A49" i="1"/>
  <c r="A50" i="1"/>
  <c r="A51" i="1"/>
  <c r="A52" i="1"/>
  <c r="A53" i="1"/>
  <c r="A54" i="1"/>
  <c r="A55" i="1"/>
  <c r="A56" i="1"/>
  <c r="A57" i="1"/>
  <c r="A58" i="1"/>
  <c r="H46" i="1"/>
  <c r="F46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H30" i="1"/>
  <c r="F30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</calcChain>
</file>

<file path=xl/sharedStrings.xml><?xml version="1.0" encoding="utf-8"?>
<sst xmlns="http://schemas.openxmlformats.org/spreadsheetml/2006/main" count="166" uniqueCount="121">
  <si>
    <t>FINAL  Coaching Centres' Statistics (Pilot Project)</t>
  </si>
  <si>
    <t>S/N</t>
  </si>
  <si>
    <t>School</t>
  </si>
  <si>
    <t>LGA</t>
  </si>
  <si>
    <t>Zone</t>
  </si>
  <si>
    <t>No. of Students</t>
  </si>
  <si>
    <t>No. of Teachers</t>
  </si>
  <si>
    <t>Centre</t>
  </si>
  <si>
    <t>Ife City High School, Ile Ife</t>
  </si>
  <si>
    <t>Ife East</t>
  </si>
  <si>
    <t>East</t>
  </si>
  <si>
    <t>Oduduwa College, Ile Ife</t>
  </si>
  <si>
    <t>Ife Central</t>
  </si>
  <si>
    <t>Owena-Ijesha HS, Owena-Ijesa</t>
  </si>
  <si>
    <t>Oriade west</t>
  </si>
  <si>
    <t>St. David's HS, Ife</t>
  </si>
  <si>
    <t>SDA, Ile Ife</t>
  </si>
  <si>
    <t>Origbo Anglican HS, Moro</t>
  </si>
  <si>
    <t>Ife North</t>
  </si>
  <si>
    <t>L.A. HS, Ipetumodu</t>
  </si>
  <si>
    <t>St. Margaret's HS, Ilesa</t>
  </si>
  <si>
    <t>Ilesa East</t>
  </si>
  <si>
    <t>Modakeke H/Sch</t>
  </si>
  <si>
    <t>United Anglican Methodist HS, Ilesa</t>
  </si>
  <si>
    <t>AUD, Ile Ife</t>
  </si>
  <si>
    <t>School of Science, Imesi-Ile (Formerly Unity Sch., Imesi)</t>
  </si>
  <si>
    <t>Moremi High School, Ile Ife</t>
  </si>
  <si>
    <t>Ogedengbe School of Science, Ilesha (Formerly Unity Sch. Ilesa)</t>
  </si>
  <si>
    <t>School of Science, Ile Ife</t>
  </si>
  <si>
    <t>Methodist High School,  Ere Ijesa</t>
  </si>
  <si>
    <t>Ere Ijesa Community M&amp;HS, Ere Ijesa</t>
  </si>
  <si>
    <t>Ilare Community M&amp;HS, Ilare Ijesa</t>
  </si>
  <si>
    <t>Average nos.:</t>
  </si>
  <si>
    <t>Odo Otin High School, Okuku</t>
  </si>
  <si>
    <t>Central</t>
  </si>
  <si>
    <t>Ataoja High School, Osogbo</t>
  </si>
  <si>
    <t>ADS High School, Osogbo</t>
  </si>
  <si>
    <t>St. Mark’s Anglican School, Osogbo</t>
  </si>
  <si>
    <t>Orimolade HS, Ikirun</t>
  </si>
  <si>
    <t>Osogbo High School, Osogbo</t>
  </si>
  <si>
    <t>Inisha HS</t>
  </si>
  <si>
    <t>Iba Community HS, Iba</t>
  </si>
  <si>
    <t>Anglican HS, Otan Ayegbaju</t>
  </si>
  <si>
    <t>Oke Iragbiji HS, Iragbiji</t>
  </si>
  <si>
    <t>Akinorun HS, Ikirun</t>
  </si>
  <si>
    <t>St Charles HS, Osogbo</t>
  </si>
  <si>
    <t>Baptist HS, Osogbo</t>
  </si>
  <si>
    <t>Oyan High School, Oyan</t>
  </si>
  <si>
    <t>Baptist HS, Iree</t>
  </si>
  <si>
    <t>Agboran High School, Ede</t>
  </si>
  <si>
    <t>West</t>
  </si>
  <si>
    <t>Baptist High School, Ede</t>
  </si>
  <si>
    <t>Muslim High school, Ede</t>
  </si>
  <si>
    <t>Baptist High School, Ejigbo</t>
  </si>
  <si>
    <t>ADS High School, Ejigbo</t>
  </si>
  <si>
    <t>Ajoda Comprehensive High school, Inisa-Ejigbo</t>
  </si>
  <si>
    <t>Iwo High School, Iwo</t>
  </si>
  <si>
    <t>Anwar ul Islam High School, Iwo</t>
  </si>
  <si>
    <t>Iwo Muslim High School</t>
  </si>
  <si>
    <t>Baptist High School, Iwo</t>
  </si>
  <si>
    <t>St. David's HS, Odeomu</t>
  </si>
  <si>
    <t>Gbongan/Odeomu Unity HS, Gbongan</t>
  </si>
  <si>
    <t>2017/2018 Session Statistics</t>
  </si>
  <si>
    <t>No. of Centres</t>
  </si>
  <si>
    <t>TOTALS:</t>
  </si>
  <si>
    <t>2018/2019 Session</t>
  </si>
  <si>
    <t>Projected Figures</t>
  </si>
  <si>
    <t>I.</t>
  </si>
  <si>
    <t>No. of Students:</t>
  </si>
  <si>
    <t>No. of Volunteer Teachers (Math.):</t>
  </si>
  <si>
    <t>No. of Volunteer Teachers (English):</t>
  </si>
  <si>
    <t>No. of  Centre Coordinators &amp; Assistants:</t>
  </si>
  <si>
    <t>Total No. of Volunteers:</t>
  </si>
  <si>
    <t>No. of Coaching Centres:</t>
  </si>
  <si>
    <t>Regional Coordinator</t>
  </si>
  <si>
    <t>Zonal Coordinator</t>
  </si>
  <si>
    <t>Office Supervisor</t>
  </si>
  <si>
    <t>COST OF PRODUCTION OF MATERIALS</t>
  </si>
  <si>
    <t>=N=</t>
  </si>
  <si>
    <t>Students' Workbook (English):</t>
  </si>
  <si>
    <t>Students' Workbook (Math.):</t>
  </si>
  <si>
    <t>Teacher's Handbook (English):</t>
  </si>
  <si>
    <t>Teacher's Handbook (Math.):</t>
  </si>
  <si>
    <t>Consent Form:</t>
  </si>
  <si>
    <t>Assessment Test Question Paper (Math.):</t>
  </si>
  <si>
    <t>Assessment Test Question Paper (English):</t>
  </si>
  <si>
    <t>80 leaves branded notebook:</t>
  </si>
  <si>
    <t>Price per unit</t>
  </si>
  <si>
    <t>Extension</t>
  </si>
  <si>
    <t>Mock Exam paper (Math):</t>
  </si>
  <si>
    <t>Mock Exam paper (English):</t>
  </si>
  <si>
    <t>Mock Exam paper (Answer scripts):</t>
  </si>
  <si>
    <t>Logistics for delivery to Central Office:</t>
  </si>
  <si>
    <t>Logistics for moving to Coaching Centres:</t>
  </si>
  <si>
    <t>Staff Remuneration</t>
  </si>
  <si>
    <t>Assumptions:</t>
  </si>
  <si>
    <t>Cost of meals per Student:</t>
  </si>
  <si>
    <t>No. of Saturdays of Feeding (Start: Sat 27th Oct. 2018 to Sat 30th Mar. 2019):</t>
  </si>
  <si>
    <t>Cost of feeding (=N=)</t>
  </si>
  <si>
    <t>Total Cost of feeding (=N=)</t>
  </si>
  <si>
    <t>No. of Centre Heads &amp; Assistants</t>
  </si>
  <si>
    <t>Cost of meals per Teacher/Centre Head/Asst.:</t>
  </si>
  <si>
    <t>Feeding Costs</t>
  </si>
  <si>
    <t>Designation</t>
  </si>
  <si>
    <t>No. of Months</t>
  </si>
  <si>
    <t>Monthly Remuneration =N=</t>
  </si>
  <si>
    <t>No. of</t>
  </si>
  <si>
    <t>M&amp;E Officers</t>
  </si>
  <si>
    <t>Total Remuneration (=N=)</t>
  </si>
  <si>
    <t>Chalk &amp; W/Board Markers:</t>
  </si>
  <si>
    <t>Office Rent for 6 months:</t>
  </si>
  <si>
    <t>Fuel for generator for 6 months:</t>
  </si>
  <si>
    <t>TOTAL:</t>
  </si>
  <si>
    <t>Description</t>
  </si>
  <si>
    <t>Cost (=N=)</t>
  </si>
  <si>
    <t>OFFICE RUNNING COSTS:</t>
  </si>
  <si>
    <t>Office Consumables for 6 months:</t>
  </si>
  <si>
    <t>Production of Manuals, Q/Papers, etc.</t>
  </si>
  <si>
    <t>Office Running Expenses</t>
  </si>
  <si>
    <t>Feeding</t>
  </si>
  <si>
    <t>GRAND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</si>
</sst>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409]mmmm\ d\,\ yyyy;@"/>
    <numFmt numFmtId="165" formatCode="_-* #,##0_-;\-* #,##0_-;_-* &quot;-&quot;??_-;_-@_-"/>
  </numFmts>
  <fonts count="2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mbria"/>
    </font>
    <font>
      <b/>
      <sz val="16"/>
      <color theme="1"/>
      <name val="Cambria"/>
    </font>
    <font>
      <b/>
      <sz val="14"/>
      <color theme="0"/>
      <name val="Cambria"/>
    </font>
    <font>
      <b/>
      <sz val="14"/>
      <color theme="1"/>
      <name val="Cambria"/>
    </font>
    <font>
      <sz val="14"/>
      <color rgb="FFFF0000"/>
      <name val="Zapf Dingbats"/>
    </font>
    <font>
      <sz val="14"/>
      <name val="Cambri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Candara"/>
    </font>
    <font>
      <b/>
      <sz val="20"/>
      <color theme="1"/>
      <name val="Candara"/>
    </font>
    <font>
      <sz val="14"/>
      <color theme="1"/>
      <name val="Candara"/>
    </font>
    <font>
      <b/>
      <sz val="14"/>
      <color theme="0"/>
      <name val="Candara"/>
    </font>
    <font>
      <b/>
      <sz val="18"/>
      <color theme="0"/>
      <name val="Candara"/>
    </font>
    <font>
      <sz val="18"/>
      <color theme="1"/>
      <name val="Candara"/>
    </font>
    <font>
      <b/>
      <sz val="18"/>
      <color theme="1"/>
      <name val="Candara"/>
    </font>
    <font>
      <b/>
      <sz val="22"/>
      <color theme="1"/>
      <name val="Candara"/>
    </font>
    <font>
      <sz val="12"/>
      <color theme="1"/>
      <name val="Candara"/>
    </font>
    <font>
      <b/>
      <sz val="14"/>
      <color theme="1"/>
      <name val="Candara"/>
    </font>
    <font>
      <b/>
      <u/>
      <sz val="14"/>
      <color theme="1"/>
      <name val="Candara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</fills>
  <borders count="54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7">
    <xf numFmtId="0" fontId="0" fillId="0" borderId="0"/>
    <xf numFmtId="43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4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 applyAlignment="1"/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0" xfId="0" applyFont="1" applyFill="1"/>
    <xf numFmtId="165" fontId="3" fillId="0" borderId="24" xfId="1" applyNumberFormat="1" applyFont="1" applyFill="1" applyBorder="1" applyAlignment="1">
      <alignment horizontal="left" vertical="center" wrapText="1"/>
    </xf>
    <xf numFmtId="165" fontId="3" fillId="0" borderId="12" xfId="1" applyNumberFormat="1" applyFont="1" applyFill="1" applyBorder="1" applyAlignment="1">
      <alignment horizontal="center" vertical="center" wrapText="1"/>
    </xf>
    <xf numFmtId="165" fontId="3" fillId="0" borderId="25" xfId="1" applyNumberFormat="1" applyFont="1" applyFill="1" applyBorder="1" applyAlignment="1">
      <alignment horizontal="center" vertical="center" wrapText="1"/>
    </xf>
    <xf numFmtId="165" fontId="6" fillId="0" borderId="29" xfId="1" applyNumberFormat="1" applyFont="1" applyFill="1" applyBorder="1" applyAlignment="1">
      <alignment horizontal="center" vertical="center" wrapText="1"/>
    </xf>
    <xf numFmtId="165" fontId="3" fillId="0" borderId="18" xfId="1" applyNumberFormat="1" applyFont="1" applyBorder="1" applyAlignment="1">
      <alignment horizontal="center" vertical="center" wrapText="1"/>
    </xf>
    <xf numFmtId="165" fontId="3" fillId="0" borderId="19" xfId="1" applyNumberFormat="1" applyFont="1" applyBorder="1" applyAlignment="1">
      <alignment horizontal="center" vertical="center" wrapText="1"/>
    </xf>
    <xf numFmtId="165" fontId="3" fillId="0" borderId="0" xfId="1" applyNumberFormat="1" applyFont="1" applyFill="1"/>
    <xf numFmtId="0" fontId="3" fillId="0" borderId="30" xfId="0" applyFont="1" applyBorder="1" applyAlignment="1">
      <alignment horizontal="center" vertical="center" wrapText="1"/>
    </xf>
    <xf numFmtId="0" fontId="3" fillId="0" borderId="30" xfId="0" applyFont="1" applyBorder="1" applyAlignment="1">
      <alignment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7" fillId="0" borderId="0" xfId="0" applyFont="1"/>
    <xf numFmtId="0" fontId="3" fillId="0" borderId="25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165" fontId="3" fillId="0" borderId="12" xfId="1" applyNumberFormat="1" applyFont="1" applyBorder="1" applyAlignment="1">
      <alignment horizontal="center" vertical="center" wrapText="1"/>
    </xf>
    <xf numFmtId="165" fontId="3" fillId="0" borderId="25" xfId="1" applyNumberFormat="1" applyFont="1" applyBorder="1" applyAlignment="1">
      <alignment horizontal="center" vertical="center" wrapText="1"/>
    </xf>
    <xf numFmtId="165" fontId="6" fillId="0" borderId="29" xfId="1" applyNumberFormat="1" applyFont="1" applyBorder="1" applyAlignment="1">
      <alignment horizontal="center" vertical="center" wrapText="1"/>
    </xf>
    <xf numFmtId="165" fontId="3" fillId="0" borderId="0" xfId="1" applyNumberFormat="1" applyFont="1" applyBorder="1" applyAlignment="1">
      <alignment horizontal="center" vertical="center" wrapText="1"/>
    </xf>
    <xf numFmtId="165" fontId="3" fillId="0" borderId="43" xfId="1" applyNumberFormat="1" applyFont="1" applyBorder="1" applyAlignment="1">
      <alignment horizontal="center" vertical="center" wrapText="1"/>
    </xf>
    <xf numFmtId="165" fontId="3" fillId="0" borderId="0" xfId="1" applyNumberFormat="1" applyFont="1"/>
    <xf numFmtId="165" fontId="7" fillId="0" borderId="0" xfId="1" applyNumberFormat="1" applyFont="1"/>
    <xf numFmtId="0" fontId="3" fillId="0" borderId="30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vertical="center" wrapText="1"/>
    </xf>
    <xf numFmtId="0" fontId="3" fillId="0" borderId="41" xfId="0" applyFont="1" applyFill="1" applyBorder="1" applyAlignment="1">
      <alignment horizontal="center" vertical="center" wrapText="1"/>
    </xf>
    <xf numFmtId="165" fontId="6" fillId="0" borderId="0" xfId="1" applyNumberFormat="1" applyFont="1" applyAlignment="1">
      <alignment horizontal="center" vertical="center" wrapText="1"/>
    </xf>
    <xf numFmtId="165" fontId="6" fillId="0" borderId="50" xfId="1" applyNumberFormat="1" applyFont="1" applyBorder="1" applyAlignment="1">
      <alignment horizontal="center" vertical="center" wrapText="1"/>
    </xf>
    <xf numFmtId="165" fontId="6" fillId="0" borderId="0" xfId="1" applyNumberFormat="1" applyFont="1"/>
    <xf numFmtId="0" fontId="11" fillId="0" borderId="0" xfId="0" applyFont="1" applyAlignment="1">
      <alignment horizontal="center"/>
    </xf>
    <xf numFmtId="0" fontId="12" fillId="0" borderId="0" xfId="0" applyFont="1"/>
    <xf numFmtId="164" fontId="11" fillId="0" borderId="0" xfId="0" applyNumberFormat="1" applyFont="1" applyAlignment="1"/>
    <xf numFmtId="0" fontId="13" fillId="0" borderId="0" xfId="0" applyFont="1"/>
    <xf numFmtId="0" fontId="13" fillId="0" borderId="0" xfId="0" applyFont="1" applyAlignment="1">
      <alignment horizontal="center"/>
    </xf>
    <xf numFmtId="0" fontId="14" fillId="2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165" fontId="16" fillId="0" borderId="5" xfId="1" applyNumberFormat="1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165" fontId="16" fillId="0" borderId="13" xfId="1" applyNumberFormat="1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165" fontId="17" fillId="0" borderId="13" xfId="1" applyNumberFormat="1" applyFont="1" applyBorder="1" applyAlignment="1">
      <alignment horizontal="center" vertical="center"/>
    </xf>
    <xf numFmtId="0" fontId="12" fillId="0" borderId="0" xfId="0" applyFont="1" applyAlignment="1">
      <alignment horizontal="right"/>
    </xf>
    <xf numFmtId="0" fontId="18" fillId="0" borderId="0" xfId="0" applyFont="1"/>
    <xf numFmtId="43" fontId="13" fillId="0" borderId="0" xfId="10" applyFont="1"/>
    <xf numFmtId="0" fontId="19" fillId="0" borderId="0" xfId="0" applyFont="1"/>
    <xf numFmtId="43" fontId="19" fillId="0" borderId="0" xfId="10" applyFont="1"/>
    <xf numFmtId="0" fontId="20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21" fillId="0" borderId="0" xfId="0" applyFont="1" applyAlignment="1">
      <alignment horizontal="center" vertical="center"/>
    </xf>
    <xf numFmtId="165" fontId="13" fillId="0" borderId="0" xfId="10" applyNumberFormat="1" applyFont="1"/>
    <xf numFmtId="165" fontId="20" fillId="0" borderId="0" xfId="10" applyNumberFormat="1" applyFont="1"/>
    <xf numFmtId="43" fontId="20" fillId="0" borderId="0" xfId="10" quotePrefix="1" applyFont="1" applyAlignment="1">
      <alignment horizontal="right"/>
    </xf>
    <xf numFmtId="43" fontId="13" fillId="0" borderId="0" xfId="10" applyFont="1" applyFill="1"/>
    <xf numFmtId="43" fontId="20" fillId="0" borderId="0" xfId="10" applyFont="1"/>
    <xf numFmtId="165" fontId="20" fillId="0" borderId="0" xfId="10" applyNumberFormat="1" applyFont="1" applyAlignment="1">
      <alignment horizontal="center"/>
    </xf>
    <xf numFmtId="43" fontId="20" fillId="0" borderId="0" xfId="10" applyFont="1" applyAlignment="1">
      <alignment horizontal="center"/>
    </xf>
    <xf numFmtId="165" fontId="17" fillId="0" borderId="13" xfId="0" applyNumberFormat="1" applyFont="1" applyBorder="1" applyAlignment="1">
      <alignment horizontal="center" vertical="center"/>
    </xf>
    <xf numFmtId="165" fontId="16" fillId="0" borderId="52" xfId="1" applyNumberFormat="1" applyFont="1" applyBorder="1" applyAlignment="1">
      <alignment horizontal="center" vertical="center"/>
    </xf>
    <xf numFmtId="165" fontId="16" fillId="0" borderId="25" xfId="1" applyNumberFormat="1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17" fillId="0" borderId="36" xfId="0" applyFont="1" applyBorder="1" applyAlignment="1">
      <alignment horizontal="center" vertical="center"/>
    </xf>
    <xf numFmtId="0" fontId="16" fillId="0" borderId="5" xfId="1" applyNumberFormat="1" applyFont="1" applyBorder="1" applyAlignment="1">
      <alignment horizontal="center" vertical="center"/>
    </xf>
    <xf numFmtId="0" fontId="16" fillId="0" borderId="13" xfId="1" applyNumberFormat="1" applyFont="1" applyBorder="1" applyAlignment="1">
      <alignment horizontal="center" vertical="center"/>
    </xf>
    <xf numFmtId="0" fontId="22" fillId="0" borderId="0" xfId="0" applyFont="1"/>
    <xf numFmtId="0" fontId="16" fillId="0" borderId="5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165" fontId="6" fillId="0" borderId="26" xfId="1" applyNumberFormat="1" applyFont="1" applyFill="1" applyBorder="1" applyAlignment="1">
      <alignment horizontal="right" vertical="center" wrapText="1"/>
    </xf>
    <xf numFmtId="165" fontId="6" fillId="0" borderId="27" xfId="1" applyNumberFormat="1" applyFont="1" applyFill="1" applyBorder="1" applyAlignment="1">
      <alignment horizontal="right" vertical="center" wrapText="1"/>
    </xf>
    <xf numFmtId="165" fontId="6" fillId="0" borderId="28" xfId="1" applyNumberFormat="1" applyFont="1" applyFill="1" applyBorder="1" applyAlignment="1">
      <alignment horizontal="right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</cellXfs>
  <cellStyles count="37">
    <cellStyle name="Comma" xfId="1" builtinId="3"/>
    <cellStyle name="Comma 2" xfId="10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152400</xdr:rowOff>
    </xdr:from>
    <xdr:to>
      <xdr:col>2</xdr:col>
      <xdr:colOff>2221865</xdr:colOff>
      <xdr:row>4</xdr:row>
      <xdr:rowOff>132715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0" y="152400"/>
          <a:ext cx="2221865" cy="8439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1</xdr:row>
      <xdr:rowOff>114300</xdr:rowOff>
    </xdr:from>
    <xdr:to>
      <xdr:col>3</xdr:col>
      <xdr:colOff>888365</xdr:colOff>
      <xdr:row>5</xdr:row>
      <xdr:rowOff>43815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100" y="330200"/>
          <a:ext cx="2221865" cy="8439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1</xdr:row>
      <xdr:rowOff>114300</xdr:rowOff>
    </xdr:from>
    <xdr:to>
      <xdr:col>3</xdr:col>
      <xdr:colOff>888365</xdr:colOff>
      <xdr:row>5</xdr:row>
      <xdr:rowOff>43815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400" y="342900"/>
          <a:ext cx="2221865" cy="8439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1396365</xdr:colOff>
      <xdr:row>4</xdr:row>
      <xdr:rowOff>81915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21865" cy="8439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1</xdr:row>
      <xdr:rowOff>114300</xdr:rowOff>
    </xdr:from>
    <xdr:to>
      <xdr:col>3</xdr:col>
      <xdr:colOff>888365</xdr:colOff>
      <xdr:row>5</xdr:row>
      <xdr:rowOff>43815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400" y="342900"/>
          <a:ext cx="2221865" cy="84391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1</xdr:row>
      <xdr:rowOff>114300</xdr:rowOff>
    </xdr:from>
    <xdr:to>
      <xdr:col>2</xdr:col>
      <xdr:colOff>2336165</xdr:colOff>
      <xdr:row>5</xdr:row>
      <xdr:rowOff>43815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400" y="342900"/>
          <a:ext cx="2221865" cy="843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K59"/>
  <sheetViews>
    <sheetView workbookViewId="0">
      <selection activeCell="F63" sqref="F63"/>
    </sheetView>
  </sheetViews>
  <sheetFormatPr defaultColWidth="10.875" defaultRowHeight="18"/>
  <cols>
    <col min="1" max="2" width="8.375" style="1" customWidth="1"/>
    <col min="3" max="3" width="49" style="1" bestFit="1" customWidth="1"/>
    <col min="4" max="4" width="15.875" style="5" hidden="1" customWidth="1"/>
    <col min="5" max="5" width="9.5" style="1" bestFit="1" customWidth="1"/>
    <col min="6" max="6" width="14.5" style="1" bestFit="1" customWidth="1"/>
    <col min="7" max="7" width="12" style="1" bestFit="1" customWidth="1"/>
    <col min="8" max="16384" width="10.875" style="1"/>
  </cols>
  <sheetData>
    <row r="7" spans="1:9" ht="20.25">
      <c r="C7" s="2" t="s">
        <v>0</v>
      </c>
      <c r="D7" s="3"/>
      <c r="F7" s="4"/>
    </row>
    <row r="8" spans="1:9" ht="20.25">
      <c r="C8" s="4"/>
    </row>
    <row r="9" spans="1:9" ht="21" thickBot="1">
      <c r="C9" s="4"/>
    </row>
    <row r="10" spans="1:9" ht="30" customHeight="1" thickTop="1" thickBot="1">
      <c r="A10" s="121" t="s">
        <v>1</v>
      </c>
      <c r="B10" s="121" t="s">
        <v>1</v>
      </c>
      <c r="C10" s="122" t="s">
        <v>2</v>
      </c>
      <c r="D10" s="122" t="s">
        <v>3</v>
      </c>
      <c r="E10" s="121" t="s">
        <v>4</v>
      </c>
      <c r="F10" s="121" t="s">
        <v>5</v>
      </c>
      <c r="G10" s="121"/>
      <c r="H10" s="121" t="s">
        <v>6</v>
      </c>
      <c r="I10" s="121"/>
    </row>
    <row r="11" spans="1:9" ht="30" customHeight="1" thickTop="1" thickBot="1">
      <c r="A11" s="121"/>
      <c r="B11" s="121"/>
      <c r="C11" s="123"/>
      <c r="D11" s="123"/>
      <c r="E11" s="121"/>
      <c r="F11" s="6" t="s">
        <v>7</v>
      </c>
      <c r="G11" s="6" t="s">
        <v>4</v>
      </c>
      <c r="H11" s="6" t="s">
        <v>7</v>
      </c>
      <c r="I11" s="6" t="s">
        <v>4</v>
      </c>
    </row>
    <row r="12" spans="1:9" ht="30" customHeight="1" thickTop="1">
      <c r="A12" s="7">
        <v>1</v>
      </c>
      <c r="B12" s="8">
        <v>1</v>
      </c>
      <c r="C12" s="9" t="s">
        <v>8</v>
      </c>
      <c r="D12" s="10" t="s">
        <v>9</v>
      </c>
      <c r="E12" s="124" t="s">
        <v>10</v>
      </c>
      <c r="F12" s="11">
        <v>17</v>
      </c>
      <c r="G12" s="126">
        <f>SUM(F12:F29)</f>
        <v>878</v>
      </c>
      <c r="H12" s="11">
        <v>5</v>
      </c>
      <c r="I12" s="128">
        <f>SUM(H12:H29)</f>
        <v>74</v>
      </c>
    </row>
    <row r="13" spans="1:9" ht="30" customHeight="1">
      <c r="A13" s="12">
        <f>A12+1</f>
        <v>2</v>
      </c>
      <c r="B13" s="13">
        <f>B12+1</f>
        <v>2</v>
      </c>
      <c r="C13" s="14" t="s">
        <v>11</v>
      </c>
      <c r="D13" s="15" t="s">
        <v>12</v>
      </c>
      <c r="E13" s="125"/>
      <c r="F13" s="16">
        <v>30</v>
      </c>
      <c r="G13" s="127"/>
      <c r="H13" s="16">
        <v>3</v>
      </c>
      <c r="I13" s="129"/>
    </row>
    <row r="14" spans="1:9" ht="30" customHeight="1">
      <c r="A14" s="12">
        <f t="shared" ref="A14:B29" si="0">A13+1</f>
        <v>3</v>
      </c>
      <c r="B14" s="13">
        <f t="shared" si="0"/>
        <v>3</v>
      </c>
      <c r="C14" s="14" t="s">
        <v>13</v>
      </c>
      <c r="D14" s="15" t="s">
        <v>14</v>
      </c>
      <c r="E14" s="125"/>
      <c r="F14" s="16">
        <v>30</v>
      </c>
      <c r="G14" s="127"/>
      <c r="H14" s="16">
        <v>3</v>
      </c>
      <c r="I14" s="129"/>
    </row>
    <row r="15" spans="1:9" ht="30" customHeight="1">
      <c r="A15" s="12">
        <f t="shared" si="0"/>
        <v>4</v>
      </c>
      <c r="B15" s="13">
        <f t="shared" si="0"/>
        <v>4</v>
      </c>
      <c r="C15" s="14" t="s">
        <v>15</v>
      </c>
      <c r="D15" s="15" t="s">
        <v>12</v>
      </c>
      <c r="E15" s="125"/>
      <c r="F15" s="16">
        <v>23</v>
      </c>
      <c r="G15" s="127"/>
      <c r="H15" s="16">
        <v>3</v>
      </c>
      <c r="I15" s="129"/>
    </row>
    <row r="16" spans="1:9" ht="30" customHeight="1">
      <c r="A16" s="12">
        <f t="shared" si="0"/>
        <v>5</v>
      </c>
      <c r="B16" s="13">
        <f t="shared" si="0"/>
        <v>5</v>
      </c>
      <c r="C16" s="14" t="s">
        <v>16</v>
      </c>
      <c r="D16" s="15" t="s">
        <v>12</v>
      </c>
      <c r="E16" s="125"/>
      <c r="F16" s="16">
        <v>19</v>
      </c>
      <c r="G16" s="127"/>
      <c r="H16" s="16">
        <v>3</v>
      </c>
      <c r="I16" s="129"/>
    </row>
    <row r="17" spans="1:11" ht="30" customHeight="1">
      <c r="A17" s="12">
        <f t="shared" si="0"/>
        <v>6</v>
      </c>
      <c r="B17" s="13">
        <f t="shared" si="0"/>
        <v>6</v>
      </c>
      <c r="C17" s="14" t="s">
        <v>17</v>
      </c>
      <c r="D17" s="15" t="s">
        <v>18</v>
      </c>
      <c r="E17" s="125"/>
      <c r="F17" s="16">
        <v>45</v>
      </c>
      <c r="G17" s="127"/>
      <c r="H17" s="16">
        <v>3</v>
      </c>
      <c r="I17" s="129"/>
    </row>
    <row r="18" spans="1:11" ht="30" customHeight="1">
      <c r="A18" s="12">
        <f t="shared" si="0"/>
        <v>7</v>
      </c>
      <c r="B18" s="13">
        <f t="shared" si="0"/>
        <v>7</v>
      </c>
      <c r="C18" s="14" t="s">
        <v>19</v>
      </c>
      <c r="D18" s="15" t="s">
        <v>18</v>
      </c>
      <c r="E18" s="125"/>
      <c r="F18" s="16">
        <v>81</v>
      </c>
      <c r="G18" s="127"/>
      <c r="H18" s="16">
        <v>4</v>
      </c>
      <c r="I18" s="129"/>
    </row>
    <row r="19" spans="1:11" ht="30" customHeight="1">
      <c r="A19" s="12">
        <f t="shared" si="0"/>
        <v>8</v>
      </c>
      <c r="B19" s="13">
        <f t="shared" si="0"/>
        <v>8</v>
      </c>
      <c r="C19" s="14" t="s">
        <v>20</v>
      </c>
      <c r="D19" s="15" t="s">
        <v>21</v>
      </c>
      <c r="E19" s="125"/>
      <c r="F19" s="16">
        <v>57</v>
      </c>
      <c r="G19" s="127"/>
      <c r="H19" s="16">
        <v>5</v>
      </c>
      <c r="I19" s="129"/>
    </row>
    <row r="20" spans="1:11" ht="30" customHeight="1">
      <c r="A20" s="12">
        <f t="shared" si="0"/>
        <v>9</v>
      </c>
      <c r="B20" s="13">
        <f t="shared" si="0"/>
        <v>9</v>
      </c>
      <c r="C20" s="14" t="s">
        <v>22</v>
      </c>
      <c r="D20" s="15"/>
      <c r="E20" s="125"/>
      <c r="F20" s="16">
        <v>160</v>
      </c>
      <c r="G20" s="127"/>
      <c r="H20" s="16">
        <v>7</v>
      </c>
      <c r="I20" s="129"/>
    </row>
    <row r="21" spans="1:11" ht="30" customHeight="1">
      <c r="A21" s="12">
        <f t="shared" si="0"/>
        <v>10</v>
      </c>
      <c r="B21" s="13">
        <f t="shared" si="0"/>
        <v>10</v>
      </c>
      <c r="C21" s="14" t="s">
        <v>23</v>
      </c>
      <c r="D21" s="15" t="s">
        <v>21</v>
      </c>
      <c r="E21" s="125"/>
      <c r="F21" s="16">
        <v>47</v>
      </c>
      <c r="G21" s="127"/>
      <c r="H21" s="16">
        <v>5</v>
      </c>
      <c r="I21" s="129"/>
    </row>
    <row r="22" spans="1:11" ht="30" customHeight="1" thickBot="1">
      <c r="A22" s="12">
        <f t="shared" si="0"/>
        <v>11</v>
      </c>
      <c r="B22" s="13">
        <f t="shared" si="0"/>
        <v>11</v>
      </c>
      <c r="C22" s="14" t="s">
        <v>24</v>
      </c>
      <c r="D22" s="17" t="s">
        <v>9</v>
      </c>
      <c r="E22" s="125"/>
      <c r="F22" s="16">
        <v>2</v>
      </c>
      <c r="G22" s="127"/>
      <c r="H22" s="16">
        <v>2</v>
      </c>
      <c r="I22" s="129"/>
    </row>
    <row r="23" spans="1:11" ht="36">
      <c r="A23" s="12">
        <f t="shared" si="0"/>
        <v>12</v>
      </c>
      <c r="B23" s="13">
        <f t="shared" si="0"/>
        <v>12</v>
      </c>
      <c r="C23" s="18" t="s">
        <v>25</v>
      </c>
      <c r="D23" s="19"/>
      <c r="E23" s="125"/>
      <c r="F23" s="20">
        <v>40</v>
      </c>
      <c r="G23" s="127"/>
      <c r="H23" s="20">
        <v>4</v>
      </c>
      <c r="I23" s="129"/>
    </row>
    <row r="24" spans="1:11" ht="30" customHeight="1">
      <c r="A24" s="12">
        <f t="shared" si="0"/>
        <v>13</v>
      </c>
      <c r="B24" s="13">
        <f t="shared" si="0"/>
        <v>13</v>
      </c>
      <c r="C24" s="18" t="s">
        <v>26</v>
      </c>
      <c r="D24" s="19"/>
      <c r="E24" s="125"/>
      <c r="F24" s="20">
        <v>36</v>
      </c>
      <c r="G24" s="127"/>
      <c r="H24" s="20">
        <v>3</v>
      </c>
      <c r="I24" s="129"/>
    </row>
    <row r="25" spans="1:11" ht="38.1" customHeight="1">
      <c r="A25" s="12">
        <f t="shared" si="0"/>
        <v>14</v>
      </c>
      <c r="B25" s="13">
        <f t="shared" si="0"/>
        <v>14</v>
      </c>
      <c r="C25" s="18" t="s">
        <v>27</v>
      </c>
      <c r="D25" s="19"/>
      <c r="E25" s="125"/>
      <c r="F25" s="20">
        <v>53</v>
      </c>
      <c r="G25" s="127"/>
      <c r="H25" s="20">
        <v>5</v>
      </c>
      <c r="I25" s="129"/>
    </row>
    <row r="26" spans="1:11" ht="30" customHeight="1">
      <c r="A26" s="12">
        <f t="shared" si="0"/>
        <v>15</v>
      </c>
      <c r="B26" s="13">
        <f t="shared" si="0"/>
        <v>15</v>
      </c>
      <c r="C26" s="18" t="s">
        <v>28</v>
      </c>
      <c r="D26" s="19"/>
      <c r="E26" s="125"/>
      <c r="F26" s="20">
        <v>133</v>
      </c>
      <c r="G26" s="127"/>
      <c r="H26" s="20">
        <v>7</v>
      </c>
      <c r="I26" s="129"/>
    </row>
    <row r="27" spans="1:11" ht="30" customHeight="1">
      <c r="A27" s="12">
        <f t="shared" si="0"/>
        <v>16</v>
      </c>
      <c r="B27" s="13">
        <f t="shared" si="0"/>
        <v>16</v>
      </c>
      <c r="C27" s="18" t="s">
        <v>29</v>
      </c>
      <c r="D27" s="19"/>
      <c r="E27" s="125"/>
      <c r="F27" s="20">
        <v>51</v>
      </c>
      <c r="G27" s="127"/>
      <c r="H27" s="20">
        <v>5</v>
      </c>
      <c r="I27" s="129"/>
    </row>
    <row r="28" spans="1:11" s="26" customFormat="1" ht="30" customHeight="1">
      <c r="A28" s="21">
        <f t="shared" si="0"/>
        <v>17</v>
      </c>
      <c r="B28" s="22">
        <f t="shared" si="0"/>
        <v>17</v>
      </c>
      <c r="C28" s="23" t="s">
        <v>30</v>
      </c>
      <c r="D28" s="24"/>
      <c r="E28" s="125"/>
      <c r="F28" s="25">
        <v>15</v>
      </c>
      <c r="G28" s="127"/>
      <c r="H28" s="25">
        <v>4</v>
      </c>
      <c r="I28" s="129"/>
    </row>
    <row r="29" spans="1:11" s="26" customFormat="1" ht="30" customHeight="1" thickBot="1">
      <c r="A29" s="21">
        <f t="shared" si="0"/>
        <v>18</v>
      </c>
      <c r="B29" s="22">
        <f t="shared" si="0"/>
        <v>18</v>
      </c>
      <c r="C29" s="27" t="s">
        <v>31</v>
      </c>
      <c r="D29" s="24"/>
      <c r="E29" s="125"/>
      <c r="F29" s="25">
        <v>39</v>
      </c>
      <c r="G29" s="127"/>
      <c r="H29" s="25">
        <v>3</v>
      </c>
      <c r="I29" s="129"/>
    </row>
    <row r="30" spans="1:11" s="33" customFormat="1" ht="30" customHeight="1" thickBot="1">
      <c r="A30" s="28"/>
      <c r="B30" s="29"/>
      <c r="C30" s="130" t="s">
        <v>32</v>
      </c>
      <c r="D30" s="131"/>
      <c r="E30" s="132"/>
      <c r="F30" s="30">
        <f>AVERAGE(F12:F29)</f>
        <v>48.777777777777779</v>
      </c>
      <c r="G30" s="31"/>
      <c r="H30" s="30">
        <f>AVERAGE(H12:H29)</f>
        <v>4.1111111111111107</v>
      </c>
      <c r="I30" s="32"/>
    </row>
    <row r="31" spans="1:11" ht="30" customHeight="1">
      <c r="A31" s="12">
        <f>A29+1</f>
        <v>19</v>
      </c>
      <c r="B31" s="34">
        <v>1</v>
      </c>
      <c r="C31" s="35" t="s">
        <v>33</v>
      </c>
      <c r="D31" s="36"/>
      <c r="E31" s="113" t="s">
        <v>34</v>
      </c>
      <c r="F31" s="37">
        <v>46</v>
      </c>
      <c r="G31" s="117">
        <f>SUM(F31:F45)</f>
        <v>1807</v>
      </c>
      <c r="H31" s="37">
        <v>6</v>
      </c>
      <c r="I31" s="117">
        <f>SUM(H31:H45)</f>
        <v>151</v>
      </c>
      <c r="K31" s="38"/>
    </row>
    <row r="32" spans="1:11" ht="30" customHeight="1">
      <c r="A32" s="12">
        <f t="shared" ref="A32:B45" si="1">A31+1</f>
        <v>20</v>
      </c>
      <c r="B32" s="39">
        <f t="shared" si="1"/>
        <v>2</v>
      </c>
      <c r="C32" s="40" t="s">
        <v>35</v>
      </c>
      <c r="D32" s="41"/>
      <c r="E32" s="114"/>
      <c r="F32" s="42">
        <v>345</v>
      </c>
      <c r="G32" s="118"/>
      <c r="H32" s="42">
        <v>13</v>
      </c>
      <c r="I32" s="118"/>
      <c r="K32" s="38"/>
    </row>
    <row r="33" spans="1:11" ht="30" customHeight="1">
      <c r="A33" s="12">
        <f t="shared" si="1"/>
        <v>21</v>
      </c>
      <c r="B33" s="39">
        <f t="shared" si="1"/>
        <v>3</v>
      </c>
      <c r="C33" s="40" t="s">
        <v>36</v>
      </c>
      <c r="D33" s="41"/>
      <c r="E33" s="114"/>
      <c r="F33" s="42">
        <v>88</v>
      </c>
      <c r="G33" s="118"/>
      <c r="H33" s="42">
        <v>17</v>
      </c>
      <c r="I33" s="118"/>
    </row>
    <row r="34" spans="1:11" ht="30" customHeight="1">
      <c r="A34" s="12">
        <f t="shared" si="1"/>
        <v>22</v>
      </c>
      <c r="B34" s="39">
        <f t="shared" si="1"/>
        <v>4</v>
      </c>
      <c r="C34" s="40" t="s">
        <v>37</v>
      </c>
      <c r="D34" s="41"/>
      <c r="E34" s="114"/>
      <c r="F34" s="42">
        <v>80</v>
      </c>
      <c r="G34" s="118"/>
      <c r="H34" s="42">
        <v>12</v>
      </c>
      <c r="I34" s="118"/>
      <c r="K34" s="38"/>
    </row>
    <row r="35" spans="1:11" ht="30" customHeight="1">
      <c r="A35" s="12">
        <f t="shared" si="1"/>
        <v>23</v>
      </c>
      <c r="B35" s="39">
        <f t="shared" si="1"/>
        <v>5</v>
      </c>
      <c r="C35" s="40" t="s">
        <v>38</v>
      </c>
      <c r="D35" s="41"/>
      <c r="E35" s="114"/>
      <c r="F35" s="42">
        <v>110</v>
      </c>
      <c r="G35" s="118"/>
      <c r="H35" s="42">
        <v>7</v>
      </c>
      <c r="I35" s="118"/>
      <c r="K35" s="38"/>
    </row>
    <row r="36" spans="1:11" ht="30" customHeight="1">
      <c r="A36" s="12">
        <f t="shared" si="1"/>
        <v>24</v>
      </c>
      <c r="B36" s="39">
        <f t="shared" si="1"/>
        <v>6</v>
      </c>
      <c r="C36" s="40" t="s">
        <v>39</v>
      </c>
      <c r="D36" s="41"/>
      <c r="E36" s="114"/>
      <c r="F36" s="42">
        <v>202</v>
      </c>
      <c r="G36" s="118"/>
      <c r="H36" s="42">
        <v>14</v>
      </c>
      <c r="I36" s="118"/>
    </row>
    <row r="37" spans="1:11" ht="30" customHeight="1">
      <c r="A37" s="12">
        <f t="shared" si="1"/>
        <v>25</v>
      </c>
      <c r="B37" s="39">
        <f t="shared" si="1"/>
        <v>7</v>
      </c>
      <c r="C37" s="40" t="s">
        <v>40</v>
      </c>
      <c r="D37" s="41"/>
      <c r="E37" s="114"/>
      <c r="F37" s="42">
        <v>111</v>
      </c>
      <c r="G37" s="118"/>
      <c r="H37" s="42">
        <v>12</v>
      </c>
      <c r="I37" s="118"/>
      <c r="K37" s="38"/>
    </row>
    <row r="38" spans="1:11" ht="30" customHeight="1">
      <c r="A38" s="12">
        <f t="shared" si="1"/>
        <v>26</v>
      </c>
      <c r="B38" s="39">
        <f t="shared" si="1"/>
        <v>8</v>
      </c>
      <c r="C38" s="43" t="s">
        <v>41</v>
      </c>
      <c r="D38" s="44"/>
      <c r="E38" s="115"/>
      <c r="F38" s="45">
        <v>35</v>
      </c>
      <c r="G38" s="119"/>
      <c r="H38" s="45">
        <v>7</v>
      </c>
      <c r="I38" s="119"/>
      <c r="K38" s="38"/>
    </row>
    <row r="39" spans="1:11" ht="30" customHeight="1">
      <c r="A39" s="12">
        <f t="shared" si="1"/>
        <v>27</v>
      </c>
      <c r="B39" s="39">
        <f t="shared" si="1"/>
        <v>9</v>
      </c>
      <c r="C39" s="43" t="s">
        <v>42</v>
      </c>
      <c r="D39" s="44"/>
      <c r="E39" s="115"/>
      <c r="F39" s="45">
        <v>129</v>
      </c>
      <c r="G39" s="119"/>
      <c r="H39" s="45">
        <v>6</v>
      </c>
      <c r="I39" s="119"/>
      <c r="K39" s="38"/>
    </row>
    <row r="40" spans="1:11" ht="30" customHeight="1">
      <c r="A40" s="12">
        <f t="shared" si="1"/>
        <v>28</v>
      </c>
      <c r="B40" s="39">
        <f t="shared" si="1"/>
        <v>10</v>
      </c>
      <c r="C40" s="43" t="s">
        <v>43</v>
      </c>
      <c r="D40" s="44"/>
      <c r="E40" s="115"/>
      <c r="F40" s="45">
        <v>121</v>
      </c>
      <c r="G40" s="119"/>
      <c r="H40" s="45">
        <v>6</v>
      </c>
      <c r="I40" s="119"/>
      <c r="K40" s="38"/>
    </row>
    <row r="41" spans="1:11" ht="30" customHeight="1">
      <c r="A41" s="12">
        <f t="shared" si="1"/>
        <v>29</v>
      </c>
      <c r="B41" s="39">
        <f t="shared" si="1"/>
        <v>11</v>
      </c>
      <c r="C41" s="43" t="s">
        <v>44</v>
      </c>
      <c r="D41" s="44"/>
      <c r="E41" s="115"/>
      <c r="F41" s="45">
        <v>144</v>
      </c>
      <c r="G41" s="119"/>
      <c r="H41" s="45">
        <v>18</v>
      </c>
      <c r="I41" s="119"/>
      <c r="K41" s="38"/>
    </row>
    <row r="42" spans="1:11" ht="30" customHeight="1">
      <c r="A42" s="12">
        <f t="shared" si="1"/>
        <v>30</v>
      </c>
      <c r="B42" s="39">
        <f t="shared" si="1"/>
        <v>12</v>
      </c>
      <c r="C42" s="43" t="s">
        <v>45</v>
      </c>
      <c r="D42" s="44"/>
      <c r="E42" s="115"/>
      <c r="F42" s="45">
        <v>131</v>
      </c>
      <c r="G42" s="119"/>
      <c r="H42" s="45">
        <v>10</v>
      </c>
      <c r="I42" s="119"/>
    </row>
    <row r="43" spans="1:11" ht="30" customHeight="1">
      <c r="A43" s="12">
        <f t="shared" si="1"/>
        <v>31</v>
      </c>
      <c r="B43" s="39">
        <f t="shared" si="1"/>
        <v>13</v>
      </c>
      <c r="C43" s="43" t="s">
        <v>46</v>
      </c>
      <c r="D43" s="44"/>
      <c r="E43" s="115"/>
      <c r="F43" s="45">
        <v>100</v>
      </c>
      <c r="G43" s="119"/>
      <c r="H43" s="45">
        <v>11</v>
      </c>
      <c r="I43" s="119"/>
    </row>
    <row r="44" spans="1:11" ht="30" customHeight="1">
      <c r="A44" s="12">
        <f t="shared" si="1"/>
        <v>32</v>
      </c>
      <c r="B44" s="39">
        <f t="shared" si="1"/>
        <v>14</v>
      </c>
      <c r="C44" s="43" t="s">
        <v>47</v>
      </c>
      <c r="D44" s="44"/>
      <c r="E44" s="115"/>
      <c r="F44" s="45">
        <v>98</v>
      </c>
      <c r="G44" s="119"/>
      <c r="H44" s="45">
        <v>6</v>
      </c>
      <c r="I44" s="119"/>
      <c r="K44" s="38"/>
    </row>
    <row r="45" spans="1:11" ht="30" customHeight="1" thickBot="1">
      <c r="A45" s="12">
        <f t="shared" si="1"/>
        <v>33</v>
      </c>
      <c r="B45" s="39">
        <f t="shared" si="1"/>
        <v>15</v>
      </c>
      <c r="C45" s="46" t="s">
        <v>48</v>
      </c>
      <c r="D45" s="47"/>
      <c r="E45" s="116"/>
      <c r="F45" s="48">
        <v>67</v>
      </c>
      <c r="G45" s="120"/>
      <c r="H45" s="48">
        <v>6</v>
      </c>
      <c r="I45" s="120"/>
      <c r="K45" s="38"/>
    </row>
    <row r="46" spans="1:11" s="54" customFormat="1" ht="30" customHeight="1" thickBot="1">
      <c r="A46" s="49"/>
      <c r="B46" s="50"/>
      <c r="C46" s="130" t="s">
        <v>32</v>
      </c>
      <c r="D46" s="131"/>
      <c r="E46" s="132"/>
      <c r="F46" s="51">
        <f>AVERAGE(F31:F45)</f>
        <v>120.46666666666667</v>
      </c>
      <c r="G46" s="52"/>
      <c r="H46" s="51">
        <f>AVERAGE(H31:H45)</f>
        <v>10.066666666666666</v>
      </c>
      <c r="I46" s="53"/>
      <c r="K46" s="55"/>
    </row>
    <row r="47" spans="1:11" s="26" customFormat="1" ht="30" customHeight="1">
      <c r="A47" s="21">
        <f>A45+1</f>
        <v>34</v>
      </c>
      <c r="B47" s="56">
        <v>1</v>
      </c>
      <c r="C47" s="57" t="s">
        <v>49</v>
      </c>
      <c r="D47" s="58"/>
      <c r="E47" s="133" t="s">
        <v>50</v>
      </c>
      <c r="F47" s="59">
        <v>60</v>
      </c>
      <c r="G47" s="136">
        <f>SUM(F47:F58)</f>
        <v>994</v>
      </c>
      <c r="H47" s="59">
        <v>4</v>
      </c>
      <c r="I47" s="139">
        <f>SUM(H47:H58)</f>
        <v>60</v>
      </c>
    </row>
    <row r="48" spans="1:11" s="26" customFormat="1" ht="30" customHeight="1">
      <c r="A48" s="21">
        <f t="shared" ref="A48:B58" si="2">A47+1</f>
        <v>35</v>
      </c>
      <c r="B48" s="22">
        <f t="shared" si="2"/>
        <v>2</v>
      </c>
      <c r="C48" s="60" t="s">
        <v>51</v>
      </c>
      <c r="D48" s="61"/>
      <c r="E48" s="134"/>
      <c r="F48" s="62">
        <v>75</v>
      </c>
      <c r="G48" s="137"/>
      <c r="H48" s="62">
        <v>11</v>
      </c>
      <c r="I48" s="140"/>
    </row>
    <row r="49" spans="1:9" s="26" customFormat="1" ht="30" customHeight="1" thickBot="1">
      <c r="A49" s="21">
        <f t="shared" si="2"/>
        <v>36</v>
      </c>
      <c r="B49" s="22">
        <f t="shared" si="2"/>
        <v>3</v>
      </c>
      <c r="C49" s="60" t="s">
        <v>52</v>
      </c>
      <c r="D49" s="63"/>
      <c r="E49" s="134"/>
      <c r="F49" s="62">
        <v>76</v>
      </c>
      <c r="G49" s="137"/>
      <c r="H49" s="62">
        <v>9</v>
      </c>
      <c r="I49" s="140"/>
    </row>
    <row r="50" spans="1:9" s="26" customFormat="1" ht="30" customHeight="1">
      <c r="A50" s="21">
        <f t="shared" si="2"/>
        <v>37</v>
      </c>
      <c r="B50" s="22">
        <f t="shared" si="2"/>
        <v>4</v>
      </c>
      <c r="C50" s="64" t="s">
        <v>53</v>
      </c>
      <c r="D50" s="65"/>
      <c r="E50" s="134"/>
      <c r="F50" s="66">
        <v>106</v>
      </c>
      <c r="G50" s="137"/>
      <c r="H50" s="62">
        <v>5</v>
      </c>
      <c r="I50" s="140"/>
    </row>
    <row r="51" spans="1:9" s="26" customFormat="1" ht="30" customHeight="1">
      <c r="A51" s="21">
        <f t="shared" si="2"/>
        <v>38</v>
      </c>
      <c r="B51" s="22">
        <f t="shared" si="2"/>
        <v>5</v>
      </c>
      <c r="C51" s="64" t="s">
        <v>54</v>
      </c>
      <c r="D51" s="65"/>
      <c r="E51" s="134"/>
      <c r="F51" s="66">
        <v>50</v>
      </c>
      <c r="G51" s="137"/>
      <c r="H51" s="62">
        <v>4</v>
      </c>
      <c r="I51" s="140"/>
    </row>
    <row r="52" spans="1:9" s="26" customFormat="1" ht="30" customHeight="1">
      <c r="A52" s="21">
        <f t="shared" si="2"/>
        <v>39</v>
      </c>
      <c r="B52" s="22">
        <f t="shared" si="2"/>
        <v>6</v>
      </c>
      <c r="C52" s="64" t="s">
        <v>55</v>
      </c>
      <c r="D52" s="65"/>
      <c r="E52" s="134"/>
      <c r="F52" s="66">
        <v>40</v>
      </c>
      <c r="G52" s="137"/>
      <c r="H52" s="62">
        <v>2</v>
      </c>
      <c r="I52" s="140"/>
    </row>
    <row r="53" spans="1:9" s="26" customFormat="1" ht="30" customHeight="1">
      <c r="A53" s="21">
        <f t="shared" si="2"/>
        <v>40</v>
      </c>
      <c r="B53" s="22">
        <f t="shared" si="2"/>
        <v>7</v>
      </c>
      <c r="C53" s="60" t="s">
        <v>56</v>
      </c>
      <c r="D53" s="65"/>
      <c r="E53" s="134"/>
      <c r="F53" s="62">
        <v>245</v>
      </c>
      <c r="G53" s="137"/>
      <c r="H53" s="62">
        <v>5</v>
      </c>
      <c r="I53" s="140"/>
    </row>
    <row r="54" spans="1:9" s="26" customFormat="1" ht="30" customHeight="1">
      <c r="A54" s="21">
        <f t="shared" si="2"/>
        <v>41</v>
      </c>
      <c r="B54" s="22">
        <f t="shared" si="2"/>
        <v>8</v>
      </c>
      <c r="C54" s="60" t="s">
        <v>57</v>
      </c>
      <c r="D54" s="65"/>
      <c r="E54" s="134"/>
      <c r="F54" s="62">
        <v>115</v>
      </c>
      <c r="G54" s="137"/>
      <c r="H54" s="62">
        <v>3</v>
      </c>
      <c r="I54" s="140"/>
    </row>
    <row r="55" spans="1:9" s="26" customFormat="1" ht="30" customHeight="1">
      <c r="A55" s="21">
        <f t="shared" si="2"/>
        <v>42</v>
      </c>
      <c r="B55" s="22">
        <f t="shared" si="2"/>
        <v>9</v>
      </c>
      <c r="C55" s="23" t="s">
        <v>58</v>
      </c>
      <c r="D55" s="65"/>
      <c r="E55" s="134"/>
      <c r="F55" s="25">
        <v>29</v>
      </c>
      <c r="G55" s="137"/>
      <c r="H55" s="25">
        <v>2</v>
      </c>
      <c r="I55" s="140"/>
    </row>
    <row r="56" spans="1:9" s="26" customFormat="1" ht="30" customHeight="1">
      <c r="A56" s="21">
        <f t="shared" si="2"/>
        <v>43</v>
      </c>
      <c r="B56" s="22">
        <f t="shared" si="2"/>
        <v>10</v>
      </c>
      <c r="C56" s="23" t="s">
        <v>59</v>
      </c>
      <c r="D56" s="65"/>
      <c r="E56" s="134"/>
      <c r="F56" s="25">
        <v>70</v>
      </c>
      <c r="G56" s="137"/>
      <c r="H56" s="25">
        <v>4</v>
      </c>
      <c r="I56" s="140"/>
    </row>
    <row r="57" spans="1:9" s="26" customFormat="1" ht="30" customHeight="1">
      <c r="A57" s="21">
        <f t="shared" si="2"/>
        <v>44</v>
      </c>
      <c r="B57" s="22">
        <f t="shared" si="2"/>
        <v>11</v>
      </c>
      <c r="C57" s="23" t="s">
        <v>60</v>
      </c>
      <c r="D57" s="65"/>
      <c r="E57" s="134"/>
      <c r="F57" s="25">
        <v>45</v>
      </c>
      <c r="G57" s="137"/>
      <c r="H57" s="25">
        <v>7</v>
      </c>
      <c r="I57" s="140"/>
    </row>
    <row r="58" spans="1:9" s="26" customFormat="1" ht="30" customHeight="1" thickBot="1">
      <c r="A58" s="21">
        <f t="shared" si="2"/>
        <v>45</v>
      </c>
      <c r="B58" s="22">
        <f t="shared" si="2"/>
        <v>12</v>
      </c>
      <c r="C58" s="67" t="s">
        <v>61</v>
      </c>
      <c r="D58" s="65"/>
      <c r="E58" s="135"/>
      <c r="F58" s="68">
        <v>83</v>
      </c>
      <c r="G58" s="138"/>
      <c r="H58" s="68">
        <v>4</v>
      </c>
      <c r="I58" s="141"/>
    </row>
    <row r="59" spans="1:9" s="71" customFormat="1" ht="30" customHeight="1" thickBot="1">
      <c r="A59" s="69"/>
      <c r="B59" s="69"/>
      <c r="C59" s="130" t="s">
        <v>32</v>
      </c>
      <c r="D59" s="131"/>
      <c r="E59" s="132"/>
      <c r="F59" s="51">
        <f>AVERAGE(F47:F58)</f>
        <v>82.833333333333329</v>
      </c>
      <c r="G59" s="70">
        <f>SUM(G12:G49)</f>
        <v>3679</v>
      </c>
      <c r="H59" s="51">
        <f>AVERAGE(H47:H58)</f>
        <v>5</v>
      </c>
      <c r="I59" s="70">
        <f>SUM(I12:I49)</f>
        <v>285</v>
      </c>
    </row>
  </sheetData>
  <mergeCells count="19">
    <mergeCell ref="C46:E46"/>
    <mergeCell ref="E47:E58"/>
    <mergeCell ref="G47:G58"/>
    <mergeCell ref="I47:I58"/>
    <mergeCell ref="C59:E59"/>
    <mergeCell ref="E31:E45"/>
    <mergeCell ref="G31:G45"/>
    <mergeCell ref="I31:I45"/>
    <mergeCell ref="A10:A11"/>
    <mergeCell ref="B10:B11"/>
    <mergeCell ref="C10:C11"/>
    <mergeCell ref="D10:D11"/>
    <mergeCell ref="E10:E11"/>
    <mergeCell ref="F10:G10"/>
    <mergeCell ref="H10:I10"/>
    <mergeCell ref="E12:E29"/>
    <mergeCell ref="G12:G29"/>
    <mergeCell ref="I12:I29"/>
    <mergeCell ref="C30:E30"/>
  </mergeCells>
  <pageMargins left="0.75000000000000011" right="0.75000000000000011" top="1" bottom="1" header="0.5" footer="0.5"/>
  <pageSetup paperSize="9" scale="67" fitToHeight="2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F13"/>
  <sheetViews>
    <sheetView topLeftCell="B1" workbookViewId="0">
      <selection activeCell="D10" sqref="D10"/>
    </sheetView>
  </sheetViews>
  <sheetFormatPr defaultColWidth="10.875" defaultRowHeight="18.75"/>
  <cols>
    <col min="1" max="1" width="15.875" style="76" hidden="1" customWidth="1"/>
    <col min="2" max="2" width="7.125" style="76" customWidth="1"/>
    <col min="3" max="3" width="19" style="75" customWidth="1"/>
    <col min="4" max="6" width="20" style="75" customWidth="1"/>
    <col min="7" max="16384" width="10.875" style="75"/>
  </cols>
  <sheetData>
    <row r="7" spans="1:6" ht="26.25">
      <c r="A7" s="72"/>
      <c r="B7" s="72"/>
      <c r="C7" s="73" t="s">
        <v>62</v>
      </c>
      <c r="D7" s="74"/>
    </row>
    <row r="8" spans="1:6" ht="19.5" thickBot="1"/>
    <row r="9" spans="1:6" ht="57" customHeight="1" thickTop="1" thickBot="1">
      <c r="A9" s="77"/>
      <c r="B9"/>
      <c r="C9" s="78" t="s">
        <v>4</v>
      </c>
      <c r="D9" s="78" t="s">
        <v>5</v>
      </c>
      <c r="E9" s="78" t="s">
        <v>6</v>
      </c>
      <c r="F9" s="78" t="s">
        <v>63</v>
      </c>
    </row>
    <row r="10" spans="1:6" ht="39.950000000000003" customHeight="1" thickTop="1">
      <c r="C10" s="79" t="s">
        <v>10</v>
      </c>
      <c r="D10" s="80">
        <v>2071</v>
      </c>
      <c r="E10" s="80">
        <v>144</v>
      </c>
      <c r="F10" s="80">
        <v>17</v>
      </c>
    </row>
    <row r="11" spans="1:6" ht="39.950000000000003" customHeight="1">
      <c r="C11" s="81" t="s">
        <v>34</v>
      </c>
      <c r="D11" s="82">
        <v>1258</v>
      </c>
      <c r="E11" s="82">
        <v>86</v>
      </c>
      <c r="F11" s="82">
        <v>17</v>
      </c>
    </row>
    <row r="12" spans="1:6" ht="39.950000000000003" customHeight="1">
      <c r="C12" s="81" t="s">
        <v>50</v>
      </c>
      <c r="D12" s="82">
        <v>1132</v>
      </c>
      <c r="E12" s="82">
        <v>74</v>
      </c>
      <c r="F12" s="82">
        <v>12</v>
      </c>
    </row>
    <row r="13" spans="1:6" ht="39.950000000000003" customHeight="1">
      <c r="C13" s="83" t="s">
        <v>64</v>
      </c>
      <c r="D13" s="84">
        <f>SUM(D10:D12)</f>
        <v>4461</v>
      </c>
      <c r="E13" s="84">
        <f t="shared" ref="E13:F13" si="0">SUM(E10:E12)</f>
        <v>304</v>
      </c>
      <c r="F13" s="84">
        <f t="shared" si="0"/>
        <v>46</v>
      </c>
    </row>
  </sheetData>
  <pageMargins left="0.75000000000000011" right="0.75000000000000011" top="1" bottom="1" header="0.5" footer="0.5"/>
  <pageSetup paperSize="9" scale="67" fitToHeight="2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G15"/>
  <sheetViews>
    <sheetView topLeftCell="B1" workbookViewId="0">
      <selection activeCell="E11" sqref="E11"/>
    </sheetView>
  </sheetViews>
  <sheetFormatPr defaultColWidth="10.875" defaultRowHeight="18.75"/>
  <cols>
    <col min="1" max="1" width="15.875" style="76" hidden="1" customWidth="1"/>
    <col min="2" max="2" width="7.125" style="76" customWidth="1"/>
    <col min="3" max="3" width="19" style="75" customWidth="1"/>
    <col min="4" max="5" width="20" style="75" customWidth="1"/>
    <col min="6" max="6" width="20" style="75" hidden="1" customWidth="1"/>
    <col min="7" max="7" width="20" style="75" customWidth="1"/>
    <col min="8" max="16384" width="10.875" style="75"/>
  </cols>
  <sheetData>
    <row r="7" spans="1:7" ht="28.5">
      <c r="A7" s="72"/>
      <c r="B7" s="72"/>
      <c r="C7" s="86" t="s">
        <v>65</v>
      </c>
      <c r="D7" s="74"/>
    </row>
    <row r="8" spans="1:7" ht="21">
      <c r="A8" s="72"/>
      <c r="B8" s="72"/>
    </row>
    <row r="9" spans="1:7" ht="26.25">
      <c r="A9" s="72"/>
      <c r="B9" s="72"/>
      <c r="C9" s="85"/>
      <c r="D9" s="73" t="s">
        <v>66</v>
      </c>
    </row>
    <row r="10" spans="1:7" ht="19.5" thickBot="1"/>
    <row r="11" spans="1:7" ht="57" customHeight="1" thickTop="1" thickBot="1">
      <c r="A11" s="77"/>
      <c r="B11"/>
      <c r="C11" s="78" t="s">
        <v>4</v>
      </c>
      <c r="D11" s="78" t="s">
        <v>5</v>
      </c>
      <c r="E11" s="78" t="s">
        <v>6</v>
      </c>
      <c r="F11" s="78"/>
      <c r="G11" s="78" t="s">
        <v>63</v>
      </c>
    </row>
    <row r="12" spans="1:7" ht="39.950000000000003" customHeight="1" thickTop="1" thickBot="1">
      <c r="C12" s="79" t="s">
        <v>10</v>
      </c>
      <c r="D12" s="80">
        <v>5000</v>
      </c>
      <c r="E12" s="80">
        <v>200</v>
      </c>
      <c r="F12" s="80">
        <f>D12/E12</f>
        <v>25</v>
      </c>
      <c r="G12" s="80">
        <v>25</v>
      </c>
    </row>
    <row r="13" spans="1:7" ht="39.950000000000003" customHeight="1" thickTop="1" thickBot="1">
      <c r="C13" s="81" t="s">
        <v>34</v>
      </c>
      <c r="D13" s="82">
        <v>2500</v>
      </c>
      <c r="E13" s="82">
        <v>100</v>
      </c>
      <c r="F13" s="80">
        <f t="shared" ref="F13:F15" si="0">D13/E13</f>
        <v>25</v>
      </c>
      <c r="G13" s="82">
        <v>20</v>
      </c>
    </row>
    <row r="14" spans="1:7" ht="39.950000000000003" customHeight="1" thickTop="1" thickBot="1">
      <c r="C14" s="81" t="s">
        <v>50</v>
      </c>
      <c r="D14" s="82">
        <v>2500</v>
      </c>
      <c r="E14" s="82">
        <v>100</v>
      </c>
      <c r="F14" s="80">
        <f t="shared" si="0"/>
        <v>25</v>
      </c>
      <c r="G14" s="82">
        <v>20</v>
      </c>
    </row>
    <row r="15" spans="1:7" ht="39.950000000000003" customHeight="1" thickTop="1">
      <c r="C15" s="83" t="s">
        <v>64</v>
      </c>
      <c r="D15" s="84">
        <f>SUM(D12:D14)</f>
        <v>10000</v>
      </c>
      <c r="E15" s="84">
        <f t="shared" ref="E15:G15" si="1">SUM(E12:E14)</f>
        <v>400</v>
      </c>
      <c r="F15" s="80">
        <f t="shared" si="0"/>
        <v>25</v>
      </c>
      <c r="G15" s="84">
        <f t="shared" si="1"/>
        <v>65</v>
      </c>
    </row>
  </sheetData>
  <pageMargins left="0.75000000000000011" right="0.75000000000000011" top="1" bottom="1" header="0.5" footer="0.5"/>
  <pageSetup paperSize="9" scale="67" fitToHeight="2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17"/>
  <sheetViews>
    <sheetView topLeftCell="A9" workbookViewId="0">
      <selection activeCell="B16" sqref="B16"/>
    </sheetView>
  </sheetViews>
  <sheetFormatPr defaultColWidth="11" defaultRowHeight="15.75"/>
  <cols>
    <col min="2" max="2" width="59.625" customWidth="1"/>
    <col min="3" max="3" width="32.5" customWidth="1"/>
  </cols>
  <sheetData>
    <row r="8" spans="1:3" ht="28.5">
      <c r="B8" s="86" t="s">
        <v>65</v>
      </c>
      <c r="C8" s="74"/>
    </row>
    <row r="9" spans="1:3" ht="18.75">
      <c r="B9" s="75"/>
      <c r="C9" s="75"/>
    </row>
    <row r="10" spans="1:3" ht="26.25">
      <c r="B10" s="85"/>
      <c r="C10" s="73" t="s">
        <v>66</v>
      </c>
    </row>
    <row r="11" spans="1:3" ht="16.5" thickBot="1"/>
    <row r="12" spans="1:3" ht="47.1" customHeight="1" thickTop="1" thickBot="1">
      <c r="A12" s="78" t="s">
        <v>1</v>
      </c>
      <c r="B12" s="78" t="s">
        <v>113</v>
      </c>
      <c r="C12" s="78" t="s">
        <v>114</v>
      </c>
    </row>
    <row r="13" spans="1:3" ht="35.1" customHeight="1" thickTop="1">
      <c r="A13" s="111">
        <v>1</v>
      </c>
      <c r="B13" s="109" t="s">
        <v>117</v>
      </c>
      <c r="C13" s="80">
        <f>'Books &amp; stationery'!E26</f>
        <v>32090000</v>
      </c>
    </row>
    <row r="14" spans="1:3" ht="35.1" customHeight="1">
      <c r="A14" s="81">
        <f>A13+1</f>
        <v>2</v>
      </c>
      <c r="B14" s="110" t="s">
        <v>118</v>
      </c>
      <c r="C14" s="82">
        <f>'Books &amp; stationery'!E32</f>
        <v>141000</v>
      </c>
    </row>
    <row r="15" spans="1:3" ht="35.1" customHeight="1">
      <c r="A15" s="81">
        <f t="shared" ref="A15:A16" si="0">A14+1</f>
        <v>3</v>
      </c>
      <c r="B15" s="110" t="s">
        <v>119</v>
      </c>
      <c r="C15" s="82">
        <f>Feeding!K15</f>
        <v>37547500</v>
      </c>
    </row>
    <row r="16" spans="1:3" ht="35.1" customHeight="1">
      <c r="A16" s="81">
        <f t="shared" si="0"/>
        <v>4</v>
      </c>
      <c r="B16" s="110" t="s">
        <v>94</v>
      </c>
      <c r="C16" s="82">
        <f>'Staff Remuneration'!G16</f>
        <v>3570000</v>
      </c>
    </row>
    <row r="17" spans="1:3" ht="35.1" customHeight="1">
      <c r="A17" s="112"/>
      <c r="B17" s="83" t="s">
        <v>120</v>
      </c>
      <c r="C17" s="84">
        <f>SUM(C13:C16)</f>
        <v>73348500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16" zoomScale="125" zoomScaleNormal="125" zoomScalePageLayoutView="125" workbookViewId="0">
      <selection activeCell="E31" sqref="E31"/>
    </sheetView>
  </sheetViews>
  <sheetFormatPr defaultColWidth="10.875" defaultRowHeight="15.75"/>
  <cols>
    <col min="1" max="1" width="42.875" style="88" bestFit="1" customWidth="1"/>
    <col min="2" max="2" width="2.375" style="88" customWidth="1"/>
    <col min="3" max="3" width="15.875" style="88" customWidth="1"/>
    <col min="4" max="4" width="2.375" style="88" customWidth="1"/>
    <col min="5" max="5" width="16.5" style="89" bestFit="1" customWidth="1"/>
    <col min="6" max="16384" width="10.875" style="88"/>
  </cols>
  <sheetData>
    <row r="1" spans="1:5" s="89" customFormat="1" ht="18.75">
      <c r="A1" s="92"/>
      <c r="B1" s="92"/>
      <c r="C1" s="87"/>
      <c r="D1" s="87"/>
    </row>
    <row r="2" spans="1:5" s="89" customFormat="1" ht="18.75">
      <c r="A2" s="91" t="s">
        <v>68</v>
      </c>
      <c r="B2" s="91"/>
      <c r="C2" s="93">
        <v>10000</v>
      </c>
      <c r="D2" s="87"/>
    </row>
    <row r="3" spans="1:5" s="89" customFormat="1" ht="18.75">
      <c r="A3" s="91" t="s">
        <v>69</v>
      </c>
      <c r="B3" s="91"/>
      <c r="C3" s="93">
        <v>200</v>
      </c>
      <c r="D3" s="93"/>
    </row>
    <row r="4" spans="1:5" s="89" customFormat="1" ht="18.75">
      <c r="A4" s="91" t="s">
        <v>70</v>
      </c>
      <c r="B4" s="91"/>
      <c r="C4" s="93">
        <f>C2/50</f>
        <v>200</v>
      </c>
      <c r="D4" s="93"/>
    </row>
    <row r="5" spans="1:5" s="89" customFormat="1" ht="18.75">
      <c r="A5" s="91" t="s">
        <v>71</v>
      </c>
      <c r="B5" s="91"/>
      <c r="C5" s="93">
        <f>ROUNDUP(C7,0)*2</f>
        <v>130</v>
      </c>
      <c r="D5" s="93"/>
    </row>
    <row r="6" spans="1:5" s="89" customFormat="1" ht="18.75">
      <c r="A6" s="90" t="s">
        <v>72</v>
      </c>
      <c r="B6" s="91"/>
      <c r="C6" s="94">
        <f>C3+C4+C5</f>
        <v>530</v>
      </c>
      <c r="D6" s="93"/>
    </row>
    <row r="7" spans="1:5" s="89" customFormat="1" ht="18.75">
      <c r="A7" s="91" t="s">
        <v>73</v>
      </c>
      <c r="B7" s="91"/>
      <c r="C7" s="93">
        <v>65</v>
      </c>
      <c r="D7" s="93"/>
    </row>
    <row r="9" spans="1:5" ht="18.75">
      <c r="A9" s="91"/>
      <c r="B9" s="91"/>
      <c r="C9" s="93"/>
      <c r="D9" s="87"/>
    </row>
    <row r="10" spans="1:5" ht="18.75">
      <c r="A10" s="90" t="s">
        <v>77</v>
      </c>
      <c r="B10" s="91"/>
      <c r="C10" s="98" t="s">
        <v>87</v>
      </c>
      <c r="D10" s="99"/>
      <c r="E10" s="99" t="s">
        <v>88</v>
      </c>
    </row>
    <row r="11" spans="1:5" ht="18.75">
      <c r="A11" s="75"/>
      <c r="B11" s="75"/>
      <c r="C11" s="95" t="s">
        <v>78</v>
      </c>
      <c r="D11" s="95"/>
      <c r="E11" s="95" t="s">
        <v>78</v>
      </c>
    </row>
    <row r="12" spans="1:5" ht="18.75">
      <c r="A12" s="91" t="s">
        <v>79</v>
      </c>
      <c r="B12" s="91"/>
      <c r="C12" s="96">
        <v>500</v>
      </c>
      <c r="D12" s="87"/>
      <c r="E12" s="87">
        <f t="shared" ref="E12:E20" si="0">C12*$C$2</f>
        <v>5000000</v>
      </c>
    </row>
    <row r="13" spans="1:5" ht="18.75">
      <c r="A13" s="91" t="s">
        <v>80</v>
      </c>
      <c r="B13" s="91"/>
      <c r="C13" s="96">
        <v>500</v>
      </c>
      <c r="D13" s="87"/>
      <c r="E13" s="87">
        <f t="shared" si="0"/>
        <v>5000000</v>
      </c>
    </row>
    <row r="14" spans="1:5" ht="18.75">
      <c r="A14" s="91" t="s">
        <v>81</v>
      </c>
      <c r="B14" s="91"/>
      <c r="C14" s="96">
        <v>500</v>
      </c>
      <c r="D14" s="87"/>
      <c r="E14" s="87">
        <f t="shared" si="0"/>
        <v>5000000</v>
      </c>
    </row>
    <row r="15" spans="1:5" ht="18.75">
      <c r="A15" s="91" t="s">
        <v>82</v>
      </c>
      <c r="B15" s="91"/>
      <c r="C15" s="96">
        <v>500</v>
      </c>
      <c r="D15" s="87"/>
      <c r="E15" s="87">
        <f t="shared" si="0"/>
        <v>5000000</v>
      </c>
    </row>
    <row r="16" spans="1:5" ht="18.75">
      <c r="A16" s="91" t="s">
        <v>83</v>
      </c>
      <c r="B16" s="91"/>
      <c r="C16" s="96">
        <v>20</v>
      </c>
      <c r="D16" s="87"/>
      <c r="E16" s="87">
        <f t="shared" si="0"/>
        <v>200000</v>
      </c>
    </row>
    <row r="17" spans="1:5" ht="18.75">
      <c r="A17" s="91" t="s">
        <v>84</v>
      </c>
      <c r="B17" s="91"/>
      <c r="C17" s="96">
        <v>30</v>
      </c>
      <c r="D17" s="87"/>
      <c r="E17" s="87">
        <f t="shared" si="0"/>
        <v>300000</v>
      </c>
    </row>
    <row r="18" spans="1:5" ht="18.75">
      <c r="A18" s="91" t="s">
        <v>85</v>
      </c>
      <c r="B18" s="91"/>
      <c r="C18" s="96">
        <v>20</v>
      </c>
      <c r="D18" s="87"/>
      <c r="E18" s="87">
        <f t="shared" si="0"/>
        <v>200000</v>
      </c>
    </row>
    <row r="19" spans="1:5" ht="18.75">
      <c r="A19" s="91" t="s">
        <v>89</v>
      </c>
      <c r="B19" s="91"/>
      <c r="C19" s="96">
        <v>30</v>
      </c>
      <c r="D19" s="87"/>
      <c r="E19" s="87">
        <f t="shared" si="0"/>
        <v>300000</v>
      </c>
    </row>
    <row r="20" spans="1:5" ht="18.75">
      <c r="A20" s="91" t="s">
        <v>90</v>
      </c>
      <c r="B20" s="91"/>
      <c r="C20" s="96">
        <v>30</v>
      </c>
      <c r="D20" s="87"/>
      <c r="E20" s="87">
        <f t="shared" si="0"/>
        <v>300000</v>
      </c>
    </row>
    <row r="21" spans="1:5" ht="18.75">
      <c r="A21" s="91" t="s">
        <v>91</v>
      </c>
      <c r="B21" s="91"/>
      <c r="C21" s="96">
        <v>20</v>
      </c>
      <c r="D21" s="87"/>
      <c r="E21" s="87">
        <f>C21*$C$2*2</f>
        <v>400000</v>
      </c>
    </row>
    <row r="22" spans="1:5" ht="18.75">
      <c r="A22" s="91" t="s">
        <v>86</v>
      </c>
      <c r="B22" s="91"/>
      <c r="C22" s="87">
        <v>200</v>
      </c>
      <c r="D22" s="87"/>
      <c r="E22" s="87">
        <f>C22*$C$2*5</f>
        <v>10000000</v>
      </c>
    </row>
    <row r="23" spans="1:5" ht="18.75">
      <c r="A23" s="91" t="s">
        <v>92</v>
      </c>
      <c r="B23" s="91"/>
      <c r="C23" s="87"/>
      <c r="D23" s="87"/>
      <c r="E23" s="87">
        <v>100000</v>
      </c>
    </row>
    <row r="24" spans="1:5" ht="18.75">
      <c r="A24" s="91" t="s">
        <v>93</v>
      </c>
      <c r="B24" s="91"/>
      <c r="C24" s="87"/>
      <c r="D24" s="87"/>
      <c r="E24" s="87">
        <f>75000*3</f>
        <v>225000</v>
      </c>
    </row>
    <row r="25" spans="1:5" ht="18.75">
      <c r="A25" s="91" t="s">
        <v>109</v>
      </c>
      <c r="B25" s="91"/>
      <c r="C25" s="87"/>
      <c r="D25" s="87"/>
      <c r="E25" s="87">
        <f>C7*1000</f>
        <v>65000</v>
      </c>
    </row>
    <row r="26" spans="1:5" ht="18.75">
      <c r="A26" s="91"/>
      <c r="B26" s="91"/>
      <c r="C26" s="97" t="s">
        <v>112</v>
      </c>
      <c r="D26" s="87"/>
      <c r="E26" s="97">
        <f>SUM(E12:E25)</f>
        <v>32090000</v>
      </c>
    </row>
    <row r="27" spans="1:5" ht="18.75">
      <c r="B27" s="91"/>
      <c r="C27" s="96"/>
      <c r="D27" s="87"/>
    </row>
    <row r="28" spans="1:5" s="75" customFormat="1" ht="18.75">
      <c r="A28" s="90" t="s">
        <v>115</v>
      </c>
      <c r="E28" s="87"/>
    </row>
    <row r="29" spans="1:5" s="75" customFormat="1" ht="18.75">
      <c r="A29" s="91" t="s">
        <v>110</v>
      </c>
      <c r="E29" s="87">
        <v>60000</v>
      </c>
    </row>
    <row r="30" spans="1:5" s="75" customFormat="1" ht="18.75">
      <c r="A30" s="91" t="s">
        <v>116</v>
      </c>
      <c r="C30" s="108"/>
      <c r="E30" s="87">
        <f>7500*6</f>
        <v>45000</v>
      </c>
    </row>
    <row r="31" spans="1:5" s="75" customFormat="1" ht="18.75">
      <c r="A31" s="91" t="s">
        <v>111</v>
      </c>
      <c r="C31" s="108"/>
      <c r="E31" s="87">
        <f>6*6000</f>
        <v>36000</v>
      </c>
    </row>
    <row r="32" spans="1:5" s="75" customFormat="1" ht="18.75">
      <c r="C32" s="97" t="s">
        <v>112</v>
      </c>
      <c r="E32" s="97">
        <f>SUM(E29:E31)</f>
        <v>141000</v>
      </c>
    </row>
    <row r="33" spans="5:5" s="75" customFormat="1" ht="18.75">
      <c r="E33" s="87"/>
    </row>
    <row r="34" spans="5:5" s="75" customFormat="1" ht="18.75">
      <c r="E34" s="87"/>
    </row>
    <row r="35" spans="5:5" s="75" customFormat="1" ht="18.75">
      <c r="E35" s="87"/>
    </row>
    <row r="36" spans="5:5" s="75" customFormat="1" ht="18.75">
      <c r="E36" s="87"/>
    </row>
    <row r="37" spans="5:5" s="75" customFormat="1" ht="18.75">
      <c r="E37" s="87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K22"/>
  <sheetViews>
    <sheetView topLeftCell="C1" workbookViewId="0">
      <selection activeCell="D10" sqref="D10"/>
    </sheetView>
  </sheetViews>
  <sheetFormatPr defaultColWidth="10.875" defaultRowHeight="18.75"/>
  <cols>
    <col min="1" max="1" width="15.875" style="76" hidden="1" customWidth="1"/>
    <col min="2" max="2" width="7.125" style="76" customWidth="1"/>
    <col min="3" max="4" width="19" style="75" customWidth="1"/>
    <col min="5" max="10" width="19.875" style="75" customWidth="1"/>
    <col min="11" max="11" width="21.125" style="75" customWidth="1"/>
    <col min="12" max="16384" width="10.875" style="75"/>
  </cols>
  <sheetData>
    <row r="7" spans="1:11" ht="28.5">
      <c r="A7" s="72"/>
      <c r="B7" s="72"/>
      <c r="C7" s="86" t="s">
        <v>65</v>
      </c>
      <c r="D7" s="86"/>
      <c r="E7" s="74"/>
      <c r="F7" s="74"/>
    </row>
    <row r="8" spans="1:11" ht="21">
      <c r="A8" s="72"/>
      <c r="B8" s="72"/>
    </row>
    <row r="9" spans="1:11" ht="26.25">
      <c r="A9" s="72"/>
      <c r="B9" s="72"/>
      <c r="C9" s="85" t="s">
        <v>67</v>
      </c>
      <c r="D9" s="73" t="s">
        <v>102</v>
      </c>
      <c r="F9" s="73"/>
    </row>
    <row r="10" spans="1:11" ht="19.5" thickBot="1"/>
    <row r="11" spans="1:11" ht="83.1" customHeight="1" thickTop="1" thickBot="1">
      <c r="A11" s="77"/>
      <c r="B11"/>
      <c r="C11" s="78" t="s">
        <v>4</v>
      </c>
      <c r="D11" s="78" t="s">
        <v>63</v>
      </c>
      <c r="E11" s="78" t="s">
        <v>5</v>
      </c>
      <c r="F11" s="78" t="s">
        <v>98</v>
      </c>
      <c r="G11" s="78" t="s">
        <v>6</v>
      </c>
      <c r="H11" s="78" t="s">
        <v>98</v>
      </c>
      <c r="I11" s="78" t="s">
        <v>100</v>
      </c>
      <c r="J11" s="78" t="s">
        <v>98</v>
      </c>
      <c r="K11" s="78" t="s">
        <v>99</v>
      </c>
    </row>
    <row r="12" spans="1:11" ht="39.950000000000003" customHeight="1" thickTop="1">
      <c r="C12" s="79" t="s">
        <v>10</v>
      </c>
      <c r="D12" s="80">
        <v>25</v>
      </c>
      <c r="E12" s="80">
        <v>5000</v>
      </c>
      <c r="F12" s="101">
        <f>E12*$G$20*$G$22</f>
        <v>17250000</v>
      </c>
      <c r="G12" s="80">
        <v>200</v>
      </c>
      <c r="H12" s="101">
        <f>G12*$G$21*$G$22</f>
        <v>1150000</v>
      </c>
      <c r="I12" s="101">
        <f>D12*2</f>
        <v>50</v>
      </c>
      <c r="J12" s="101">
        <f>I12*G21*G22</f>
        <v>287500</v>
      </c>
      <c r="K12" s="80">
        <f>F12+H12+J12</f>
        <v>18687500</v>
      </c>
    </row>
    <row r="13" spans="1:11" ht="39.950000000000003" customHeight="1">
      <c r="C13" s="81" t="s">
        <v>34</v>
      </c>
      <c r="D13" s="82">
        <v>20</v>
      </c>
      <c r="E13" s="82">
        <v>2500</v>
      </c>
      <c r="F13" s="82">
        <f>E13*$G$20*$G$22</f>
        <v>8625000</v>
      </c>
      <c r="G13" s="82">
        <v>100</v>
      </c>
      <c r="H13" s="82">
        <f>G13*$G$21*$G$22</f>
        <v>575000</v>
      </c>
      <c r="I13" s="82">
        <f>D13*2</f>
        <v>40</v>
      </c>
      <c r="J13" s="82">
        <f>I13*G21*G22</f>
        <v>230000</v>
      </c>
      <c r="K13" s="82">
        <f>F13+H13+J13</f>
        <v>9430000</v>
      </c>
    </row>
    <row r="14" spans="1:11" ht="39.950000000000003" customHeight="1">
      <c r="C14" s="81" t="s">
        <v>50</v>
      </c>
      <c r="D14" s="82">
        <v>20</v>
      </c>
      <c r="E14" s="82">
        <v>2500</v>
      </c>
      <c r="F14" s="102">
        <f>E14*$G$20*$G$22</f>
        <v>8625000</v>
      </c>
      <c r="G14" s="82">
        <v>100</v>
      </c>
      <c r="H14" s="102">
        <f>G14*$G$21*$G$22</f>
        <v>575000</v>
      </c>
      <c r="I14" s="82">
        <f t="shared" ref="I14" si="0">D14*2</f>
        <v>40</v>
      </c>
      <c r="J14" s="82">
        <f>I14*G21*G22</f>
        <v>230000</v>
      </c>
      <c r="K14" s="82">
        <f>F14+H14+J14</f>
        <v>9430000</v>
      </c>
    </row>
    <row r="15" spans="1:11" s="104" customFormat="1" ht="39.950000000000003" customHeight="1">
      <c r="A15" s="103"/>
      <c r="B15" s="103"/>
      <c r="C15" s="83" t="s">
        <v>64</v>
      </c>
      <c r="D15" s="100">
        <f>SUM(D12:D14)</f>
        <v>65</v>
      </c>
      <c r="E15" s="84">
        <f>SUM(E12:E14)</f>
        <v>10000</v>
      </c>
      <c r="F15" s="84">
        <f t="shared" ref="F15:K15" si="1">SUM(F12:F14)</f>
        <v>34500000</v>
      </c>
      <c r="G15" s="84">
        <f t="shared" si="1"/>
        <v>400</v>
      </c>
      <c r="H15" s="84">
        <f t="shared" si="1"/>
        <v>2300000</v>
      </c>
      <c r="I15" s="84">
        <f t="shared" ref="I15" si="2">SUM(I12:I14)</f>
        <v>130</v>
      </c>
      <c r="J15" s="84">
        <f t="shared" ref="J15" si="3">SUM(J12:J14)</f>
        <v>747500</v>
      </c>
      <c r="K15" s="84">
        <f t="shared" si="1"/>
        <v>37547500</v>
      </c>
    </row>
    <row r="19" spans="3:7">
      <c r="C19" s="75" t="s">
        <v>95</v>
      </c>
    </row>
    <row r="20" spans="3:7">
      <c r="C20" s="75" t="s">
        <v>96</v>
      </c>
      <c r="G20" s="75">
        <v>150</v>
      </c>
    </row>
    <row r="21" spans="3:7">
      <c r="C21" s="75" t="s">
        <v>101</v>
      </c>
      <c r="G21" s="75">
        <v>250</v>
      </c>
    </row>
    <row r="22" spans="3:7">
      <c r="C22" s="75" t="s">
        <v>97</v>
      </c>
      <c r="G22" s="75">
        <v>23</v>
      </c>
    </row>
  </sheetData>
  <pageMargins left="0.75000000000000011" right="0.75000000000000011" top="1" bottom="1" header="0.5" footer="0.5"/>
  <pageSetup paperSize="9" scale="67" fitToHeight="2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G16"/>
  <sheetViews>
    <sheetView tabSelected="1" topLeftCell="B12" workbookViewId="0">
      <selection activeCell="C20" sqref="C20:C23"/>
    </sheetView>
  </sheetViews>
  <sheetFormatPr defaultColWidth="10.875" defaultRowHeight="18.75"/>
  <cols>
    <col min="1" max="1" width="15.875" style="76" hidden="1" customWidth="1"/>
    <col min="2" max="2" width="7.125" style="76" customWidth="1"/>
    <col min="3" max="3" width="40.875" style="75" customWidth="1"/>
    <col min="4" max="4" width="11.875" style="75" customWidth="1"/>
    <col min="5" max="5" width="20.875" style="75" customWidth="1"/>
    <col min="6" max="6" width="11.875" style="75" customWidth="1"/>
    <col min="7" max="7" width="21.125" style="75" customWidth="1"/>
    <col min="8" max="16384" width="10.875" style="75"/>
  </cols>
  <sheetData>
    <row r="7" spans="1:7" ht="28.5">
      <c r="A7" s="72"/>
      <c r="B7" s="72"/>
      <c r="C7" s="86" t="s">
        <v>65</v>
      </c>
      <c r="D7" s="86"/>
      <c r="E7" s="86"/>
      <c r="F7" s="86"/>
    </row>
    <row r="8" spans="1:7" ht="21">
      <c r="A8" s="72"/>
      <c r="B8" s="72"/>
    </row>
    <row r="9" spans="1:7" ht="26.25">
      <c r="A9" s="72"/>
      <c r="B9" s="72"/>
      <c r="C9" s="85" t="s">
        <v>67</v>
      </c>
      <c r="D9" s="73" t="s">
        <v>94</v>
      </c>
    </row>
    <row r="10" spans="1:7" ht="19.5" thickBot="1"/>
    <row r="11" spans="1:7" ht="83.1" customHeight="1" thickTop="1" thickBot="1">
      <c r="A11" s="77"/>
      <c r="B11"/>
      <c r="C11" s="78" t="s">
        <v>103</v>
      </c>
      <c r="D11" s="78" t="s">
        <v>106</v>
      </c>
      <c r="E11" s="78" t="s">
        <v>105</v>
      </c>
      <c r="F11" s="78" t="s">
        <v>104</v>
      </c>
      <c r="G11" s="78" t="s">
        <v>108</v>
      </c>
    </row>
    <row r="12" spans="1:7" ht="39.950000000000003" customHeight="1" thickTop="1">
      <c r="C12" s="79" t="s">
        <v>74</v>
      </c>
      <c r="D12" s="79">
        <v>1</v>
      </c>
      <c r="E12" s="80">
        <v>150000</v>
      </c>
      <c r="F12" s="106">
        <v>7</v>
      </c>
      <c r="G12" s="80">
        <f>D12*E12*F12</f>
        <v>1050000</v>
      </c>
    </row>
    <row r="13" spans="1:7" ht="39.950000000000003" customHeight="1">
      <c r="C13" s="81" t="s">
        <v>75</v>
      </c>
      <c r="D13" s="81">
        <v>2</v>
      </c>
      <c r="E13" s="82">
        <v>100000</v>
      </c>
      <c r="F13" s="107">
        <v>6</v>
      </c>
      <c r="G13" s="82">
        <f>D13*E13*F13</f>
        <v>1200000</v>
      </c>
    </row>
    <row r="14" spans="1:7" ht="39.950000000000003" customHeight="1">
      <c r="C14" s="81" t="s">
        <v>76</v>
      </c>
      <c r="D14" s="81">
        <v>1</v>
      </c>
      <c r="E14" s="82">
        <v>40000</v>
      </c>
      <c r="F14" s="107">
        <v>6</v>
      </c>
      <c r="G14" s="82">
        <f t="shared" ref="G14:G15" si="0">D14*E14*F14</f>
        <v>240000</v>
      </c>
    </row>
    <row r="15" spans="1:7" ht="39.950000000000003" customHeight="1">
      <c r="C15" s="81" t="s">
        <v>107</v>
      </c>
      <c r="D15" s="81">
        <v>6</v>
      </c>
      <c r="E15" s="82">
        <v>30000</v>
      </c>
      <c r="F15" s="107">
        <v>6</v>
      </c>
      <c r="G15" s="82">
        <f t="shared" si="0"/>
        <v>1080000</v>
      </c>
    </row>
    <row r="16" spans="1:7" s="104" customFormat="1" ht="39.950000000000003" customHeight="1">
      <c r="A16" s="103"/>
      <c r="B16" s="103"/>
      <c r="C16" s="83" t="s">
        <v>64</v>
      </c>
      <c r="D16" s="105"/>
      <c r="E16" s="100">
        <f>SUM(E12:E15)</f>
        <v>320000</v>
      </c>
      <c r="F16" s="105"/>
      <c r="G16" s="84">
        <f>SUM(G12:G15)</f>
        <v>3570000</v>
      </c>
    </row>
  </sheetData>
  <pageMargins left="0.75000000000000011" right="0.75000000000000011" top="1" bottom="1" header="0.5" footer="0.5"/>
  <pageSetup paperSize="9" scale="67" fitToHeight="2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" defaultRowHeight="15.75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Pilot Phase Stats</vt:lpstr>
      <vt:lpstr>2017_2018 Session Stats</vt:lpstr>
      <vt:lpstr>2018_2019 Proposed Stats</vt:lpstr>
      <vt:lpstr>Summary of projected costs</vt:lpstr>
      <vt:lpstr>Books &amp; stationery</vt:lpstr>
      <vt:lpstr>Feeding</vt:lpstr>
      <vt:lpstr>Staff Remuneration</vt:lpstr>
      <vt:lpstr>Sheet6</vt:lpstr>
      <vt:lpstr>'2017_2018 Session Stats'!Print_Titles</vt:lpstr>
      <vt:lpstr>'2018_2019 Proposed Stats'!Print_Titles</vt:lpstr>
      <vt:lpstr>Feeding!Print_Titles</vt:lpstr>
      <vt:lpstr>'Pilot Phase Stats'!Print_Titles</vt:lpstr>
      <vt:lpstr>'Staff Remuneration'!Print_Titles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Ibiyemi Ifaturoti</dc:creator>
  <cp:lastModifiedBy>Franca</cp:lastModifiedBy>
  <dcterms:created xsi:type="dcterms:W3CDTF">2018-10-08T21:36:35Z</dcterms:created>
  <dcterms:modified xsi:type="dcterms:W3CDTF">2019-11-15T09:04:05Z</dcterms:modified>
</cp:coreProperties>
</file>