
<file path=[Content_Types].xml><?xml version="1.0" encoding="utf-8"?>
<Types xmlns="http://schemas.openxmlformats.org/package/2006/content-types">
  <Default ContentType="application/vnd.openxmlformats-officedocument.vmlDrawing" Extension="vml"/>
  <Default ContentType="application/xml" Extension="xml"/>
  <Default ContentType="application/vnd.openxmlformats-package.relationships+xml" Extension="rels"/>
  <Override ContentType="application/vnd.openxmlformats-officedocument.spreadsheetml.table+xml" PartName="/xl/tables/table1.xml"/>
  <Override ContentType="application/vnd.openxmlformats-officedocument.spreadsheetml.worksheet+xml" PartName="/xl/worksheets/sheet4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sharedStrings+xml" PartName="/xl/sharedStrings.xml"/>
  <Override ContentType="application/vnd.openxmlformats-officedocument.drawing+xml" PartName="/xl/drawings/drawing4.xml"/>
  <Override ContentType="application/vnd.openxmlformats-officedocument.drawing+xml" PartName="/xl/drawings/drawing3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spreadsheetml.styles+xml" PartName="/xl/styles.xml"/>
  <Override ContentType="application/vnd.openxmlformats-officedocument.spreadsheetml.comments+xml" PartName="/xl/comments1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Budget" sheetId="1" r:id="rId4"/>
    <sheet state="visible" name="Gasiza" sheetId="2" r:id="rId5"/>
    <sheet state="visible" name="Kavunda" sheetId="3" r:id="rId6"/>
    <sheet state="visible" name="Income 2019" sheetId="4" r:id="rId7"/>
  </sheets>
  <definedNames/>
  <calcPr/>
</workbook>
</file>

<file path=xl/comments1.xml><?xml version="1.0" encoding="utf-8"?>
<comments xmlns:r="http://schemas.openxmlformats.org/officeDocument/2006/relationships" xmlns="http://schemas.openxmlformats.org/spreadsheetml/2006/main">
  <authors>
    <author/>
  </authors>
  <commentList>
    <comment authorId="0" ref="A22">
      <text>
        <t xml:space="preserve">adjust for water tests?
	-Carrie cabi5568</t>
      </text>
    </comment>
  </commentList>
</comments>
</file>

<file path=xl/sharedStrings.xml><?xml version="1.0" encoding="utf-8"?>
<sst xmlns="http://schemas.openxmlformats.org/spreadsheetml/2006/main" count="146" uniqueCount="129">
  <si>
    <t>EWB Individual Project Costs</t>
  </si>
  <si>
    <t>EWB-USA TRIP BUDGET</t>
  </si>
  <si>
    <t xml:space="preserve">Project Location: </t>
  </si>
  <si>
    <t>Kavunda</t>
  </si>
  <si>
    <t>Phase</t>
  </si>
  <si>
    <t>Design/ Implementation</t>
  </si>
  <si>
    <t>Approx Travel Cost</t>
  </si>
  <si>
    <t>EWB-USA Chapter Name ::</t>
  </si>
  <si>
    <t>Approx Construction Cost</t>
  </si>
  <si>
    <t>CU Boulder: Rwanda</t>
  </si>
  <si>
    <t>Gasiza</t>
  </si>
  <si>
    <t>EWB-CU</t>
  </si>
  <si>
    <t>Total Cost</t>
  </si>
  <si>
    <t>Design/Implementation</t>
  </si>
  <si>
    <t>Start Date</t>
  </si>
  <si>
    <t>Project Name ::</t>
  </si>
  <si>
    <t>Gasiza, Kavunda</t>
  </si>
  <si>
    <t>End Date</t>
  </si>
  <si>
    <t>Percent Complete</t>
  </si>
  <si>
    <t>Primary Trip Activity ::</t>
  </si>
  <si>
    <t>**As of 10/22/19: postponing Kavunda</t>
  </si>
  <si>
    <t xml:space="preserve">Implementation </t>
  </si>
  <si>
    <t>Implementation</t>
  </si>
  <si>
    <t>Lines with an asterisk are automatically calculated.</t>
  </si>
  <si>
    <t>?</t>
  </si>
  <si>
    <t>Materials Cost Breakdown</t>
  </si>
  <si>
    <t>Material</t>
  </si>
  <si>
    <t>Unit Cost (USD)</t>
  </si>
  <si>
    <t>Amount Needed</t>
  </si>
  <si>
    <t>Supplier Contact</t>
  </si>
  <si>
    <t>Contact Dates</t>
  </si>
  <si>
    <t>10,000 L Tanks</t>
  </si>
  <si>
    <t xml:space="preserve">RotoTanks Rwanda </t>
  </si>
  <si>
    <t>emailed 11/16</t>
  </si>
  <si>
    <t>75x75 mm Box Steel Columns (6m)</t>
  </si>
  <si>
    <t>Safintra</t>
  </si>
  <si>
    <t>2019 Start of Year</t>
  </si>
  <si>
    <t>***fix</t>
  </si>
  <si>
    <t>50x50 Box Steel columns (6m)</t>
  </si>
  <si>
    <t>***fix after Cassidy calls</t>
  </si>
  <si>
    <t>4 in diameter PVC Piping (price/6m)</t>
  </si>
  <si>
    <t>Buildmart</t>
  </si>
  <si>
    <t>Roof Sheeting (total 11x8m,)</t>
  </si>
  <si>
    <t>Concrete (slightly more than Kibaya)</t>
  </si>
  <si>
    <t>Corporate Sponsorships 2019</t>
  </si>
  <si>
    <t>Musanze Market</t>
  </si>
  <si>
    <t>Water Taps</t>
  </si>
  <si>
    <t>Sonatubes Kigali</t>
  </si>
  <si>
    <t>Private Donations 2019</t>
  </si>
  <si>
    <t>Gaskets for Water Taps (Kigali)</t>
  </si>
  <si>
    <t>Engineering Excellence Fund (expected)</t>
  </si>
  <si>
    <t>Sum 2019</t>
  </si>
  <si>
    <t>PVC Converters</t>
  </si>
  <si>
    <t>Elbow, T's PVC</t>
  </si>
  <si>
    <t>Teflon Tape</t>
  </si>
  <si>
    <t>Rebar (foundations)</t>
  </si>
  <si>
    <t>Tarp</t>
  </si>
  <si>
    <t>BUDGET</t>
  </si>
  <si>
    <t>ACTUAL</t>
  </si>
  <si>
    <t>(2020 Summer Travel)</t>
  </si>
  <si>
    <t>EXPENSES</t>
  </si>
  <si>
    <t>Cost (1)</t>
  </si>
  <si>
    <t>Quantity</t>
  </si>
  <si>
    <t>Caculated for 5 people over 5 weeks</t>
  </si>
  <si>
    <t>2019</t>
  </si>
  <si>
    <t>Expenses</t>
  </si>
  <si>
    <t>Per Person/ Per Week Summary</t>
  </si>
  <si>
    <t>DIRECT COSTS TRAVEL</t>
  </si>
  <si>
    <t>Travel +  Logistics</t>
  </si>
  <si>
    <t>Travel + Logistics (per person per week based off of travel + logistics totals for 4.5 persons)</t>
  </si>
  <si>
    <t>Non-material costs of travel:</t>
  </si>
  <si>
    <t xml:space="preserve">Wood </t>
  </si>
  <si>
    <t xml:space="preserve">Caulk </t>
  </si>
  <si>
    <t>Mesh (lead catcher)</t>
  </si>
  <si>
    <t>Nails ($/kg)</t>
  </si>
  <si>
    <t>Gloves</t>
  </si>
  <si>
    <t>Airfare</t>
  </si>
  <si>
    <t>TOTAL MATERIALS</t>
  </si>
  <si>
    <t>LABOR</t>
  </si>
  <si>
    <t>Welding ($/day)</t>
  </si>
  <si>
    <t>Skilled Labor ($/day)</t>
  </si>
  <si>
    <t>Unskilled Labor ($/day)</t>
  </si>
  <si>
    <t>TOTAL LABOR</t>
  </si>
  <si>
    <t>Airfare (per person)</t>
  </si>
  <si>
    <t>Food + Lodging (per person, per week)</t>
  </si>
  <si>
    <t>Food + Lodging</t>
  </si>
  <si>
    <t>Other Travel Expenses (ex: Rental Vehicle, Taxis/Drivers, Exit Fees/Visas, Innoculations/Medical Exams, Insurance)</t>
  </si>
  <si>
    <t>Drivers, Exit Fees/Visas, Innoculations/Medical Exams, Insurance</t>
  </si>
  <si>
    <t>2017-2018 travel costs (Kibaya):</t>
  </si>
  <si>
    <t>**see invoices to VIllage Makeover in 2017-18 folder</t>
  </si>
  <si>
    <t>Multiplied by 1.75 to estimate for 2019 expenses</t>
  </si>
  <si>
    <t>In-Country Logistical Support</t>
  </si>
  <si>
    <t>Individual costs</t>
  </si>
  <si>
    <t>Travel and Logistics Sub-Total*</t>
  </si>
  <si>
    <t>Sub-Total</t>
  </si>
  <si>
    <t>x5 Tanks</t>
  </si>
  <si>
    <t>DIRECT COSTS CONSTRUCTION</t>
  </si>
  <si>
    <t>Materials/Labor in country</t>
  </si>
  <si>
    <t>Capital Costs = Project Materials + Equipment (itemized)</t>
  </si>
  <si>
    <t>flights total</t>
  </si>
  <si>
    <t>Project Fee</t>
  </si>
  <si>
    <t>Project Materials</t>
  </si>
  <si>
    <t>/week/person</t>
  </si>
  <si>
    <t>budget $120 / person/week in future</t>
  </si>
  <si>
    <t>Materials/Labor Costs:</t>
  </si>
  <si>
    <t>Tanks</t>
  </si>
  <si>
    <t>$50 /person/week</t>
  </si>
  <si>
    <t>Other Materials</t>
  </si>
  <si>
    <t xml:space="preserve">1 System Sum: </t>
  </si>
  <si>
    <t>Equipment/Material Transportation</t>
  </si>
  <si>
    <t>For 5 weeks travel w/ 5 people</t>
  </si>
  <si>
    <t>EWB Project Fee</t>
  </si>
  <si>
    <t>Flights</t>
  </si>
  <si>
    <t>Material Sub-Total*</t>
  </si>
  <si>
    <t>Food/Lodging</t>
  </si>
  <si>
    <t>Labor</t>
  </si>
  <si>
    <t>Travel Expenses</t>
  </si>
  <si>
    <t>Local Skilled labor</t>
  </si>
  <si>
    <t>Labor Sub-Total*</t>
  </si>
  <si>
    <t>Labor and Material Sub-Total</t>
  </si>
  <si>
    <t>Owed by Chapter Sub-Total*</t>
  </si>
  <si>
    <t>Total Trip Cost*</t>
  </si>
  <si>
    <t>Program Costs</t>
  </si>
  <si>
    <t>Student Education and Enrichment (Cultural events, etc)</t>
  </si>
  <si>
    <t xml:space="preserve">Speakers </t>
  </si>
  <si>
    <t>Speaker Transportation</t>
  </si>
  <si>
    <t>Miscellaneous Program Costs</t>
  </si>
  <si>
    <t>Program Costs Sub Total</t>
  </si>
  <si>
    <t>Estimated Expenses 2019-2020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</si>
</sst>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4">
    <numFmt numFmtId="164" formatCode="mmmm d, yyyy"/>
    <numFmt numFmtId="165" formatCode="&quot;$&quot;#,##0.00"/>
    <numFmt numFmtId="166" formatCode="mmmm yyyy"/>
    <numFmt numFmtId="167" formatCode="&quot;$&quot;#,##0"/>
  </numFmts>
  <fonts count="21">
    <font>
      <sz val="10.0"/>
      <color rgb="FF000000"/>
      <name val="Arial"/>
    </font>
    <font>
      <b/>
      <color theme="1"/>
      <name val="Arial"/>
    </font>
    <font>
      <color theme="1"/>
      <name val="Arial"/>
    </font>
    <font>
      <b/>
      <sz val="14.0"/>
      <color rgb="FFFFFF00"/>
      <name val="Times New Roman"/>
    </font>
    <font>
      <color theme="1"/>
      <name val="Times New Roman"/>
    </font>
    <font>
      <b/>
      <sz val="11.0"/>
      <color rgb="FF362C1F"/>
      <name val="Times New Roman"/>
    </font>
    <font>
      <sz val="11.0"/>
      <color rgb="FF362C1F"/>
      <name val="Times New Roman"/>
    </font>
    <font>
      <sz val="9.0"/>
      <color rgb="FF362C1F"/>
      <name val="Times New Roman"/>
    </font>
    <font>
      <b/>
      <sz val="8.0"/>
      <color rgb="FFE26B0A"/>
      <name val="Times New Roman"/>
    </font>
    <font>
      <b/>
      <sz val="11.0"/>
      <color rgb="FFFFFF00"/>
      <name val="Times New Roman"/>
    </font>
    <font>
      <b/>
      <i/>
      <sz val="8.0"/>
      <color rgb="FFFFFF00"/>
      <name val="Times New Roman"/>
    </font>
    <font>
      <b/>
      <color theme="1"/>
      <name val="Times New Roman"/>
    </font>
    <font>
      <b/>
      <sz val="11.0"/>
      <color theme="1"/>
      <name val="Times New Roman"/>
    </font>
    <font>
      <b/>
      <color theme="1"/>
      <name val="Helvetica Neue"/>
    </font>
    <font>
      <color theme="1"/>
      <name val="Helvetica Neue"/>
    </font>
    <font>
      <sz val="11.0"/>
      <color theme="1"/>
      <name val="Times New Roman"/>
    </font>
    <font>
      <b/>
      <u/>
      <color theme="1"/>
      <name val="Helvetica Neue"/>
    </font>
    <font>
      <b/>
      <sz val="18.0"/>
      <color rgb="FF362C1F"/>
      <name val="Times New Roman"/>
    </font>
    <font>
      <sz val="18.0"/>
      <color theme="1"/>
      <name val="Times New Roman"/>
    </font>
    <font/>
    <font>
      <b/>
      <sz val="18.0"/>
      <color theme="1"/>
      <name val="Times New Roman"/>
    </font>
  </fonts>
  <fills count="9">
    <fill>
      <patternFill patternType="none"/>
    </fill>
    <fill>
      <patternFill patternType="lightGray"/>
    </fill>
    <fill>
      <patternFill patternType="solid">
        <fgColor rgb="FFCCCCCC"/>
        <bgColor rgb="FFCCCCCC"/>
      </patternFill>
    </fill>
    <fill>
      <patternFill patternType="solid">
        <fgColor rgb="FF362C1F"/>
        <bgColor rgb="FF362C1F"/>
      </patternFill>
    </fill>
    <fill>
      <patternFill patternType="solid">
        <fgColor rgb="FF000000"/>
        <bgColor rgb="FF000000"/>
      </patternFill>
    </fill>
    <fill>
      <patternFill patternType="solid">
        <fgColor rgb="FFB8CCE4"/>
        <bgColor rgb="FFB8CCE4"/>
      </patternFill>
    </fill>
    <fill>
      <patternFill patternType="solid">
        <fgColor rgb="FFFFFFFF"/>
        <bgColor rgb="FFFFFFFF"/>
      </patternFill>
    </fill>
    <fill>
      <patternFill patternType="solid">
        <fgColor rgb="FFFFFF00"/>
        <bgColor rgb="FFFFFF00"/>
      </patternFill>
    </fill>
    <fill>
      <patternFill patternType="solid">
        <fgColor rgb="FF95B3D7"/>
        <bgColor rgb="FF95B3D7"/>
      </patternFill>
    </fill>
  </fills>
  <borders count="5">
    <border/>
    <border>
      <right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</border>
    <border>
      <left style="thin">
        <color rgb="FF000000"/>
      </left>
      <right style="thin">
        <color rgb="FF000000"/>
      </right>
      <bottom style="thin">
        <color rgb="FF000000"/>
      </bottom>
    </border>
  </borders>
  <cellStyleXfs count="1">
    <xf borderId="0" fillId="0" fontId="0" numFmtId="0" applyAlignment="1" applyFont="1"/>
  </cellStyleXfs>
  <cellXfs count="101">
    <xf borderId="0" fillId="0" fontId="0" numFmtId="0" xfId="0" applyAlignment="1" applyFont="1">
      <alignment readingOrder="0" shrinkToFit="0" vertical="bottom" wrapText="0"/>
    </xf>
    <xf borderId="1" fillId="2" fontId="1" numFmtId="0" xfId="0" applyAlignment="1" applyBorder="1" applyFill="1" applyFont="1">
      <alignment horizontal="left" readingOrder="0" shrinkToFit="0" vertical="bottom" wrapText="0"/>
    </xf>
    <xf borderId="0" fillId="0" fontId="2" numFmtId="0" xfId="0" applyAlignment="1" applyFont="1">
      <alignment horizontal="left"/>
    </xf>
    <xf borderId="2" fillId="3" fontId="3" numFmtId="0" xfId="0" applyAlignment="1" applyBorder="1" applyFill="1" applyFont="1">
      <alignment horizontal="right" readingOrder="0" vertical="bottom"/>
    </xf>
    <xf borderId="0" fillId="0" fontId="1" numFmtId="0" xfId="0" applyAlignment="1" applyFont="1">
      <alignment readingOrder="0"/>
    </xf>
    <xf borderId="0" fillId="3" fontId="3" numFmtId="0" xfId="0" applyAlignment="1" applyFont="1">
      <alignment horizontal="right" readingOrder="0" vertical="bottom"/>
    </xf>
    <xf borderId="0" fillId="0" fontId="2" numFmtId="164" xfId="0" applyAlignment="1" applyFont="1" applyNumberFormat="1">
      <alignment readingOrder="0"/>
    </xf>
    <xf borderId="0" fillId="0" fontId="4" numFmtId="0" xfId="0" applyFont="1"/>
    <xf borderId="0" fillId="0" fontId="2" numFmtId="0" xfId="0" applyAlignment="1" applyFont="1">
      <alignment readingOrder="0"/>
    </xf>
    <xf borderId="2" fillId="0" fontId="4" numFmtId="0" xfId="0" applyAlignment="1" applyBorder="1" applyFont="1">
      <alignment horizontal="right" vertical="bottom"/>
    </xf>
    <xf borderId="0" fillId="0" fontId="2" numFmtId="165" xfId="0" applyAlignment="1" applyFont="1" applyNumberFormat="1">
      <alignment readingOrder="0"/>
    </xf>
    <xf borderId="2" fillId="0" fontId="5" numFmtId="0" xfId="0" applyAlignment="1" applyBorder="1" applyFont="1">
      <alignment horizontal="right" readingOrder="0" shrinkToFit="0" vertical="bottom" wrapText="0"/>
    </xf>
    <xf borderId="0" fillId="0" fontId="2" numFmtId="164" xfId="0" applyAlignment="1" applyFont="1" applyNumberFormat="1">
      <alignment horizontal="left" readingOrder="0" vertical="bottom"/>
    </xf>
    <xf borderId="1" fillId="0" fontId="2" numFmtId="0" xfId="0" applyAlignment="1" applyBorder="1" applyFont="1">
      <alignment horizontal="left" shrinkToFit="0" vertical="bottom" wrapText="0"/>
    </xf>
    <xf borderId="0" fillId="0" fontId="5" numFmtId="0" xfId="0" applyAlignment="1" applyFont="1">
      <alignment horizontal="right" readingOrder="0" shrinkToFit="0" vertical="bottom" wrapText="0"/>
    </xf>
    <xf borderId="0" fillId="0" fontId="2" numFmtId="0" xfId="0" applyAlignment="1" applyFont="1">
      <alignment horizontal="left" readingOrder="0"/>
    </xf>
    <xf borderId="0" fillId="0" fontId="2" numFmtId="165" xfId="0" applyFont="1" applyNumberFormat="1"/>
    <xf borderId="0" fillId="0" fontId="2" numFmtId="0" xfId="0" applyAlignment="1" applyFont="1">
      <alignment horizontal="left" vertical="bottom"/>
    </xf>
    <xf borderId="2" fillId="0" fontId="6" numFmtId="0" xfId="0" applyAlignment="1" applyBorder="1" applyFont="1">
      <alignment horizontal="right" readingOrder="0" vertical="bottom"/>
    </xf>
    <xf borderId="0" fillId="0" fontId="2" numFmtId="166" xfId="0" applyAlignment="1" applyFont="1" applyNumberFormat="1">
      <alignment readingOrder="0"/>
    </xf>
    <xf borderId="0" fillId="0" fontId="2" numFmtId="165" xfId="0" applyAlignment="1" applyFont="1" applyNumberFormat="1">
      <alignment horizontal="left" readingOrder="0"/>
    </xf>
    <xf borderId="0" fillId="0" fontId="2" numFmtId="9" xfId="0" applyAlignment="1" applyFont="1" applyNumberFormat="1">
      <alignment readingOrder="0"/>
    </xf>
    <xf borderId="2" fillId="0" fontId="5" numFmtId="0" xfId="0" applyAlignment="1" applyBorder="1" applyFont="1">
      <alignment horizontal="right" readingOrder="0" vertical="bottom"/>
    </xf>
    <xf borderId="0" fillId="0" fontId="2" numFmtId="165" xfId="0" applyAlignment="1" applyFont="1" applyNumberFormat="1">
      <alignment horizontal="left"/>
    </xf>
    <xf borderId="0" fillId="0" fontId="5" numFmtId="0" xfId="0" applyAlignment="1" applyFont="1">
      <alignment horizontal="right" readingOrder="0" vertical="bottom"/>
    </xf>
    <xf borderId="0" fillId="0" fontId="2" numFmtId="166" xfId="0" applyAlignment="1" applyFont="1" applyNumberFormat="1">
      <alignment horizontal="left" readingOrder="0"/>
    </xf>
    <xf borderId="2" fillId="0" fontId="7" numFmtId="0" xfId="0" applyAlignment="1" applyBorder="1" applyFont="1">
      <alignment horizontal="right" readingOrder="0" vertical="bottom"/>
    </xf>
    <xf borderId="1" fillId="0" fontId="2" numFmtId="0" xfId="0" applyAlignment="1" applyBorder="1" applyFont="1">
      <alignment horizontal="left" readingOrder="0" shrinkToFit="0" vertical="bottom" wrapText="0"/>
    </xf>
    <xf borderId="2" fillId="0" fontId="8" numFmtId="0" xfId="0" applyAlignment="1" applyBorder="1" applyFont="1">
      <alignment horizontal="right" readingOrder="0" shrinkToFit="0" vertical="bottom" wrapText="0"/>
    </xf>
    <xf borderId="0" fillId="0" fontId="2" numFmtId="9" xfId="0" applyAlignment="1" applyFont="1" applyNumberFormat="1">
      <alignment horizontal="left" readingOrder="0"/>
    </xf>
    <xf borderId="0" fillId="0" fontId="1" numFmtId="0" xfId="0" applyAlignment="1" applyFont="1">
      <alignment readingOrder="0"/>
    </xf>
    <xf borderId="0" fillId="0" fontId="1" numFmtId="0" xfId="0" applyAlignment="1" applyFont="1">
      <alignment readingOrder="0"/>
    </xf>
    <xf borderId="0" fillId="0" fontId="2" numFmtId="0" xfId="0" applyAlignment="1" applyFont="1">
      <alignment readingOrder="0"/>
    </xf>
    <xf borderId="0" fillId="0" fontId="2" numFmtId="165" xfId="0" applyAlignment="1" applyFont="1" applyNumberFormat="1">
      <alignment readingOrder="0"/>
    </xf>
    <xf borderId="0" fillId="0" fontId="2" numFmtId="165" xfId="0" applyFont="1" applyNumberFormat="1"/>
    <xf borderId="0" fillId="0" fontId="2" numFmtId="0" xfId="0" applyAlignment="1" applyFont="1">
      <alignment readingOrder="0"/>
    </xf>
    <xf borderId="0" fillId="0" fontId="2" numFmtId="0" xfId="0" applyFont="1"/>
    <xf borderId="0" fillId="0" fontId="2" numFmtId="0" xfId="0" applyFont="1"/>
    <xf borderId="0" fillId="0" fontId="2" numFmtId="3" xfId="0" applyAlignment="1" applyFont="1" applyNumberFormat="1">
      <alignment readingOrder="0"/>
    </xf>
    <xf borderId="0" fillId="0" fontId="2" numFmtId="3" xfId="0" applyFont="1" applyNumberFormat="1"/>
    <xf borderId="0" fillId="0" fontId="8" numFmtId="0" xfId="0" applyAlignment="1" applyFont="1">
      <alignment horizontal="right" readingOrder="0" shrinkToFit="0" vertical="bottom" wrapText="0"/>
    </xf>
    <xf borderId="2" fillId="4" fontId="4" numFmtId="0" xfId="0" applyAlignment="1" applyBorder="1" applyFill="1" applyFont="1">
      <alignment horizontal="right" vertical="bottom"/>
    </xf>
    <xf borderId="0" fillId="0" fontId="4" numFmtId="0" xfId="0" applyAlignment="1" applyFont="1">
      <alignment horizontal="right" vertical="bottom"/>
    </xf>
    <xf borderId="2" fillId="4" fontId="9" numFmtId="167" xfId="0" applyAlignment="1" applyBorder="1" applyFont="1" applyNumberFormat="1">
      <alignment horizontal="right" readingOrder="0" vertical="bottom"/>
    </xf>
    <xf borderId="2" fillId="4" fontId="10" numFmtId="167" xfId="0" applyAlignment="1" applyBorder="1" applyFont="1" applyNumberFormat="1">
      <alignment horizontal="right" readingOrder="0" vertical="bottom"/>
    </xf>
    <xf borderId="0" fillId="0" fontId="11" numFmtId="0" xfId="0" applyAlignment="1" applyFont="1">
      <alignment horizontal="right" readingOrder="0" vertical="bottom"/>
    </xf>
    <xf borderId="0" fillId="0" fontId="11" numFmtId="0" xfId="0" applyAlignment="1" applyFont="1">
      <alignment readingOrder="0"/>
    </xf>
    <xf borderId="2" fillId="4" fontId="10" numFmtId="167" xfId="0" applyAlignment="1" applyBorder="1" applyFont="1" applyNumberFormat="1">
      <alignment horizontal="left" readingOrder="0" vertical="bottom"/>
    </xf>
    <xf borderId="2" fillId="4" fontId="10" numFmtId="49" xfId="0" applyAlignment="1" applyBorder="1" applyFont="1" applyNumberFormat="1">
      <alignment horizontal="right" readingOrder="0" vertical="bottom"/>
    </xf>
    <xf borderId="2" fillId="5" fontId="12" numFmtId="0" xfId="0" applyAlignment="1" applyBorder="1" applyFill="1" applyFont="1">
      <alignment horizontal="left" readingOrder="0" shrinkToFit="0" vertical="bottom" wrapText="0"/>
    </xf>
    <xf borderId="2" fillId="0" fontId="4" numFmtId="0" xfId="0" applyBorder="1" applyFont="1"/>
    <xf borderId="2" fillId="5" fontId="4" numFmtId="167" xfId="0" applyAlignment="1" applyBorder="1" applyFont="1" applyNumberFormat="1">
      <alignment horizontal="right" vertical="bottom"/>
    </xf>
    <xf borderId="2" fillId="5" fontId="5" numFmtId="0" xfId="0" applyAlignment="1" applyBorder="1" applyFont="1">
      <alignment horizontal="left" readingOrder="0"/>
    </xf>
    <xf borderId="0" fillId="0" fontId="13" numFmtId="0" xfId="0" applyAlignment="1" applyFont="1">
      <alignment readingOrder="0" vertical="top"/>
    </xf>
    <xf borderId="0" fillId="0" fontId="13" numFmtId="167" xfId="0" applyAlignment="1" applyFont="1" applyNumberFormat="1">
      <alignment horizontal="right" readingOrder="0" vertical="top"/>
    </xf>
    <xf borderId="0" fillId="0" fontId="14" numFmtId="0" xfId="0" applyAlignment="1" applyFont="1">
      <alignment vertical="top"/>
    </xf>
    <xf borderId="0" fillId="0" fontId="1" numFmtId="0" xfId="0" applyAlignment="1" applyFont="1">
      <alignment horizontal="right" readingOrder="0"/>
    </xf>
    <xf borderId="2" fillId="0" fontId="6" numFmtId="0" xfId="0" applyAlignment="1" applyBorder="1" applyFont="1">
      <alignment horizontal="right" readingOrder="0"/>
    </xf>
    <xf borderId="2" fillId="0" fontId="4" numFmtId="0" xfId="0" applyAlignment="1" applyBorder="1" applyFont="1">
      <alignment readingOrder="0"/>
    </xf>
    <xf borderId="2" fillId="0" fontId="6" numFmtId="165" xfId="0" applyAlignment="1" applyBorder="1" applyFont="1" applyNumberFormat="1">
      <alignment horizontal="right" readingOrder="0" shrinkToFit="0" vertical="bottom" wrapText="0"/>
    </xf>
    <xf borderId="2" fillId="4" fontId="15" numFmtId="0" xfId="0" applyAlignment="1" applyBorder="1" applyFont="1">
      <alignment horizontal="right" vertical="bottom"/>
    </xf>
    <xf borderId="2" fillId="0" fontId="6" numFmtId="165" xfId="0" applyAlignment="1" applyBorder="1" applyFont="1" applyNumberFormat="1">
      <alignment horizontal="right" readingOrder="0" shrinkToFit="0" vertical="bottom" wrapText="0"/>
    </xf>
    <xf borderId="0" fillId="0" fontId="14" numFmtId="0" xfId="0" applyAlignment="1" applyFont="1">
      <alignment readingOrder="0" vertical="top"/>
    </xf>
    <xf borderId="2" fillId="0" fontId="5" numFmtId="0" xfId="0" applyAlignment="1" applyBorder="1" applyFont="1">
      <alignment horizontal="right" readingOrder="0"/>
    </xf>
    <xf borderId="2" fillId="6" fontId="5" numFmtId="165" xfId="0" applyAlignment="1" applyBorder="1" applyFill="1" applyFont="1" applyNumberFormat="1">
      <alignment horizontal="right" readingOrder="0" shrinkToFit="0" vertical="bottom" wrapText="0"/>
    </xf>
    <xf borderId="2" fillId="0" fontId="5" numFmtId="165" xfId="0" applyAlignment="1" applyBorder="1" applyFont="1" applyNumberFormat="1">
      <alignment horizontal="right" readingOrder="0" shrinkToFit="0" vertical="bottom" wrapText="0"/>
    </xf>
    <xf borderId="0" fillId="0" fontId="14" numFmtId="0" xfId="0" applyAlignment="1" applyFont="1">
      <alignment horizontal="right" readingOrder="0" vertical="top"/>
    </xf>
    <xf borderId="2" fillId="5" fontId="4" numFmtId="165" xfId="0" applyAlignment="1" applyBorder="1" applyFont="1" applyNumberFormat="1">
      <alignment horizontal="right" vertical="bottom"/>
    </xf>
    <xf borderId="2" fillId="5" fontId="4" numFmtId="165" xfId="0" applyAlignment="1" applyBorder="1" applyFont="1" applyNumberFormat="1">
      <alignment horizontal="right" vertical="bottom"/>
    </xf>
    <xf borderId="0" fillId="0" fontId="14" numFmtId="167" xfId="0" applyAlignment="1" applyFont="1" applyNumberFormat="1">
      <alignment horizontal="right" readingOrder="0" vertical="top"/>
    </xf>
    <xf borderId="2" fillId="0" fontId="6" numFmtId="0" xfId="0" applyAlignment="1" applyBorder="1" applyFont="1">
      <alignment horizontal="left" readingOrder="0"/>
    </xf>
    <xf borderId="0" fillId="2" fontId="14" numFmtId="0" xfId="0" applyAlignment="1" applyFont="1">
      <alignment horizontal="right" readingOrder="0" vertical="top"/>
    </xf>
    <xf borderId="2" fillId="0" fontId="4" numFmtId="0" xfId="0" applyAlignment="1" applyBorder="1" applyFont="1">
      <alignment horizontal="right" readingOrder="0"/>
    </xf>
    <xf borderId="2" fillId="0" fontId="4" numFmtId="165" xfId="0" applyBorder="1" applyFont="1" applyNumberFormat="1"/>
    <xf borderId="2" fillId="4" fontId="4" numFmtId="0" xfId="0" applyBorder="1" applyFont="1"/>
    <xf borderId="0" fillId="0" fontId="16" numFmtId="0" xfId="0" applyAlignment="1" applyFont="1">
      <alignment readingOrder="0" vertical="top"/>
    </xf>
    <xf borderId="2" fillId="0" fontId="15" numFmtId="0" xfId="0" applyAlignment="1" applyBorder="1" applyFont="1">
      <alignment horizontal="right" readingOrder="0"/>
    </xf>
    <xf borderId="2" fillId="0" fontId="15" numFmtId="165" xfId="0" applyAlignment="1" applyBorder="1" applyFont="1" applyNumberFormat="1">
      <alignment horizontal="right" readingOrder="0"/>
    </xf>
    <xf borderId="2" fillId="4" fontId="15" numFmtId="3" xfId="0" applyAlignment="1" applyBorder="1" applyFont="1" applyNumberFormat="1">
      <alignment horizontal="right" vertical="bottom"/>
    </xf>
    <xf borderId="2" fillId="0" fontId="15" numFmtId="0" xfId="0" applyAlignment="1" applyBorder="1" applyFont="1">
      <alignment horizontal="right"/>
    </xf>
    <xf borderId="2" fillId="0" fontId="5" numFmtId="165" xfId="0" applyAlignment="1" applyBorder="1" applyFont="1" applyNumberFormat="1">
      <alignment horizontal="right" readingOrder="0" shrinkToFit="0" vertical="bottom" wrapText="0"/>
    </xf>
    <xf borderId="2" fillId="5" fontId="5" numFmtId="0" xfId="0" applyAlignment="1" applyBorder="1" applyFont="1">
      <alignment horizontal="right" readingOrder="0"/>
    </xf>
    <xf borderId="2" fillId="5" fontId="4" numFmtId="165" xfId="0" applyAlignment="1" applyBorder="1" applyFont="1" applyNumberFormat="1">
      <alignment horizontal="right" readingOrder="0" vertical="bottom"/>
    </xf>
    <xf borderId="3" fillId="0" fontId="17" numFmtId="0" xfId="0" applyAlignment="1" applyBorder="1" applyFont="1">
      <alignment horizontal="right" readingOrder="0"/>
    </xf>
    <xf borderId="2" fillId="0" fontId="17" numFmtId="0" xfId="0" applyAlignment="1" applyBorder="1" applyFont="1">
      <alignment horizontal="right" readingOrder="0"/>
    </xf>
    <xf borderId="3" fillId="7" fontId="17" numFmtId="165" xfId="0" applyAlignment="1" applyBorder="1" applyFill="1" applyFont="1" applyNumberFormat="1">
      <alignment horizontal="right" readingOrder="0" shrinkToFit="0" vertical="bottom" wrapText="0"/>
    </xf>
    <xf borderId="3" fillId="4" fontId="18" numFmtId="0" xfId="0" applyAlignment="1" applyBorder="1" applyFont="1">
      <alignment horizontal="right" vertical="bottom"/>
    </xf>
    <xf borderId="3" fillId="7" fontId="17" numFmtId="165" xfId="0" applyAlignment="1" applyBorder="1" applyFont="1" applyNumberFormat="1">
      <alignment horizontal="right" readingOrder="0" shrinkToFit="0" vertical="bottom" wrapText="0"/>
    </xf>
    <xf borderId="4" fillId="0" fontId="19" numFmtId="0" xfId="0" applyBorder="1" applyFont="1"/>
    <xf borderId="2" fillId="8" fontId="5" numFmtId="0" xfId="0" applyAlignment="1" applyBorder="1" applyFill="1" applyFont="1">
      <alignment horizontal="left" readingOrder="0"/>
    </xf>
    <xf borderId="2" fillId="8" fontId="4" numFmtId="165" xfId="0" applyAlignment="1" applyBorder="1" applyFont="1" applyNumberFormat="1">
      <alignment horizontal="right" vertical="bottom"/>
    </xf>
    <xf borderId="2" fillId="8" fontId="4" numFmtId="165" xfId="0" applyAlignment="1" applyBorder="1" applyFont="1" applyNumberFormat="1">
      <alignment horizontal="right" vertical="bottom"/>
    </xf>
    <xf borderId="2" fillId="0" fontId="15" numFmtId="0" xfId="0" applyAlignment="1" applyBorder="1" applyFont="1">
      <alignment horizontal="right" vertical="bottom"/>
    </xf>
    <xf borderId="2" fillId="0" fontId="15" numFmtId="165" xfId="0" applyAlignment="1" applyBorder="1" applyFont="1" applyNumberFormat="1">
      <alignment horizontal="right" vertical="bottom"/>
    </xf>
    <xf borderId="2" fillId="0" fontId="15" numFmtId="165" xfId="0" applyAlignment="1" applyBorder="1" applyFont="1" applyNumberFormat="1">
      <alignment horizontal="right" readingOrder="0" vertical="bottom"/>
    </xf>
    <xf borderId="2" fillId="0" fontId="12" numFmtId="0" xfId="0" applyAlignment="1" applyBorder="1" applyFont="1">
      <alignment horizontal="right" readingOrder="0"/>
    </xf>
    <xf borderId="2" fillId="0" fontId="15" numFmtId="165" xfId="0" applyAlignment="1" applyBorder="1" applyFont="1" applyNumberFormat="1">
      <alignment horizontal="right"/>
    </xf>
    <xf borderId="2" fillId="8" fontId="17" numFmtId="0" xfId="0" applyAlignment="1" applyBorder="1" applyFont="1">
      <alignment horizontal="right" readingOrder="0"/>
    </xf>
    <xf borderId="2" fillId="7" fontId="20" numFmtId="165" xfId="0" applyAlignment="1" applyBorder="1" applyFont="1" applyNumberFormat="1">
      <alignment horizontal="right" vertical="bottom"/>
    </xf>
    <xf borderId="2" fillId="4" fontId="20" numFmtId="0" xfId="0" applyAlignment="1" applyBorder="1" applyFont="1">
      <alignment horizontal="right" vertical="bottom"/>
    </xf>
    <xf borderId="2" fillId="8" fontId="20" numFmtId="165" xfId="0" applyAlignment="1" applyBorder="1" applyFont="1" applyNumberFormat="1">
      <alignment horizontal="right" vertical="bottom"/>
    </xf>
  </cellXfs>
  <cellStyles count="1">
    <cellStyle xfId="0" name="Normal" builtinId="0"/>
  </cellStyles>
  <dxfs count="4">
    <dxf>
      <font/>
      <fill>
        <patternFill patternType="none"/>
      </fill>
      <border/>
    </dxf>
    <dxf>
      <font/>
      <fill>
        <patternFill patternType="solid">
          <fgColor rgb="FFBDBDBD"/>
          <bgColor rgb="FFBDBDBD"/>
        </patternFill>
      </fill>
      <border/>
    </dxf>
    <dxf>
      <font/>
      <fill>
        <patternFill patternType="solid">
          <fgColor rgb="FFFFFFFF"/>
          <bgColor rgb="FFFFFFFF"/>
        </patternFill>
      </fill>
      <border/>
    </dxf>
    <dxf>
      <font/>
      <fill>
        <patternFill patternType="solid">
          <fgColor rgb="FFF3F3F3"/>
          <bgColor rgb="FFF3F3F3"/>
        </patternFill>
      </fill>
      <border/>
    </dxf>
  </dxfs>
  <tableStyles count="1">
    <tableStyle count="3" pivot="0" name="Gasiza-style">
      <tableStyleElement dxfId="1" type="headerRow"/>
      <tableStyleElement dxfId="2" type="firstRowStripe"/>
      <tableStyleElement dxfId="3" type="secondRowStripe"/>
    </tableStyle>
  </tableStyles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3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4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ables/table1.xml><?xml version="1.0" encoding="utf-8"?>
<table xmlns="http://schemas.openxmlformats.org/spreadsheetml/2006/main" headerRowCount="0" ref="A16:G69" displayName="Table_1" id="1">
  <tableColumns count="7">
    <tableColumn name="Column1" id="1"/>
    <tableColumn name="Column2" id="2"/>
    <tableColumn name="Column3" id="3"/>
    <tableColumn name="Column4" id="4"/>
    <tableColumn name="Column5" id="5"/>
    <tableColumn name="Column6" id="6"/>
    <tableColumn name="Column7" id="7"/>
  </tableColumns>
  <tableStyleInfo name="Gasiza-style" showColumnStripes="0" showFirstColumn="1" showLastColumn="1" showRowStripes="1"/>
  <extLst>
    <ext uri="GoogleSheetsCustomDataVersion1">
      <go:sheetsCustomData xmlns:go="http://customooxmlschemas.google.com/" headerRowCount="1"/>
    </ext>
  </extLst>
</table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comments" Target="../comments1.xml"/><Relationship Id="rId2" Type="http://schemas.openxmlformats.org/officeDocument/2006/relationships/drawing" Target="../drawings/drawing1.xml"/><Relationship Id="rId3" Type="http://schemas.openxmlformats.org/officeDocument/2006/relationships/vmlDrawing" Target="../drawings/vmlDrawing1.v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Relationship Id="rId3" Type="http://schemas.openxmlformats.org/officeDocument/2006/relationships/table" Target="../tables/table1.xml"/></Relationships>
</file>

<file path=xl/worksheets/_rels/sheet3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4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4.43" defaultRowHeight="15.75"/>
  <cols>
    <col customWidth="1" min="1" max="1" width="60.57"/>
    <col customWidth="1" min="2" max="2" width="20.86"/>
    <col customWidth="1" min="3" max="3" width="16.43"/>
    <col customWidth="1" min="4" max="4" width="23.14"/>
    <col customWidth="1" min="5" max="5" width="16.71"/>
    <col customWidth="1" min="6" max="6" width="20.29"/>
    <col customWidth="1" min="7" max="7" width="36.86"/>
    <col customWidth="1" min="12" max="12" width="29.14"/>
  </cols>
  <sheetData>
    <row r="1">
      <c r="A1" s="3" t="s">
        <v>1</v>
      </c>
      <c r="B1" s="5"/>
      <c r="C1" s="7"/>
      <c r="D1" s="9"/>
      <c r="E1" s="9"/>
      <c r="F1" s="9"/>
    </row>
    <row r="2">
      <c r="A2" s="11" t="s">
        <v>7</v>
      </c>
      <c r="B2" s="14" t="s">
        <v>9</v>
      </c>
      <c r="C2" s="7"/>
      <c r="D2" s="18" t="s">
        <v>11</v>
      </c>
      <c r="E2" s="9"/>
      <c r="F2" s="9"/>
    </row>
    <row r="3">
      <c r="A3" s="11" t="s">
        <v>15</v>
      </c>
      <c r="B3" s="14" t="s">
        <v>16</v>
      </c>
      <c r="C3" s="7"/>
      <c r="D3" s="9"/>
      <c r="E3" s="9"/>
      <c r="F3" s="9"/>
    </row>
    <row r="4">
      <c r="A4" s="22" t="s">
        <v>19</v>
      </c>
      <c r="B4" s="24" t="s">
        <v>21</v>
      </c>
      <c r="C4" s="7"/>
      <c r="D4" s="26" t="s">
        <v>22</v>
      </c>
      <c r="E4" s="9"/>
      <c r="F4" s="9"/>
    </row>
    <row r="5">
      <c r="A5" s="28" t="s">
        <v>23</v>
      </c>
      <c r="B5" s="40"/>
      <c r="C5" s="7"/>
      <c r="D5" s="41"/>
      <c r="E5" s="41"/>
      <c r="F5" s="41"/>
    </row>
    <row r="6">
      <c r="A6" s="9"/>
      <c r="B6" s="42"/>
      <c r="C6" s="7"/>
      <c r="D6" s="43" t="s">
        <v>57</v>
      </c>
      <c r="E6" s="41"/>
      <c r="F6" s="43" t="s">
        <v>58</v>
      </c>
    </row>
    <row r="7">
      <c r="A7" s="9"/>
      <c r="B7" s="42"/>
      <c r="C7" s="7"/>
      <c r="D7" s="44" t="s">
        <v>59</v>
      </c>
      <c r="E7" s="41"/>
      <c r="F7" s="43" t="s">
        <v>60</v>
      </c>
    </row>
    <row r="8">
      <c r="A8" s="9"/>
      <c r="B8" s="45" t="s">
        <v>61</v>
      </c>
      <c r="C8" s="46" t="s">
        <v>62</v>
      </c>
      <c r="D8" s="47" t="s">
        <v>63</v>
      </c>
      <c r="E8" s="41"/>
      <c r="F8" s="48" t="s">
        <v>64</v>
      </c>
    </row>
    <row r="9">
      <c r="A9" s="49" t="s">
        <v>65</v>
      </c>
      <c r="B9" s="49"/>
      <c r="C9" s="50"/>
      <c r="D9" s="51"/>
      <c r="E9" s="41"/>
      <c r="F9" s="51"/>
      <c r="H9" s="4" t="s">
        <v>66</v>
      </c>
    </row>
    <row r="10">
      <c r="A10" s="52" t="s">
        <v>67</v>
      </c>
      <c r="B10" s="52"/>
      <c r="C10" s="52"/>
      <c r="D10" s="51"/>
      <c r="E10" s="41"/>
      <c r="F10" s="51"/>
    </row>
    <row r="11">
      <c r="A11" s="52" t="s">
        <v>68</v>
      </c>
      <c r="B11" s="52"/>
      <c r="C11" s="52"/>
      <c r="D11" s="51"/>
      <c r="E11" s="41"/>
      <c r="F11" s="51"/>
      <c r="H11" s="8" t="s">
        <v>69</v>
      </c>
      <c r="M11" s="53" t="s">
        <v>70</v>
      </c>
      <c r="N11" s="54">
        <v>15201.0</v>
      </c>
      <c r="O11" s="55"/>
      <c r="P11" s="55"/>
    </row>
    <row r="12">
      <c r="A12" s="57" t="s">
        <v>76</v>
      </c>
      <c r="B12" s="57">
        <f>2200</f>
        <v>2200</v>
      </c>
      <c r="C12" s="58">
        <v>5.0</v>
      </c>
      <c r="D12" s="59">
        <f t="shared" ref="D12:D15" si="1">B12*C12</f>
        <v>11000</v>
      </c>
      <c r="E12" s="60"/>
      <c r="F12" s="61">
        <v>9899.15</v>
      </c>
      <c r="H12" s="8" t="s">
        <v>83</v>
      </c>
      <c r="I12" s="8">
        <v>2199.81</v>
      </c>
      <c r="M12" s="55"/>
      <c r="N12" s="55"/>
      <c r="O12" s="55"/>
      <c r="P12" s="55"/>
    </row>
    <row r="13">
      <c r="A13" s="57" t="s">
        <v>84</v>
      </c>
      <c r="B13" s="57">
        <f>120</f>
        <v>120</v>
      </c>
      <c r="C13" s="50">
        <f>4.5*6</f>
        <v>27</v>
      </c>
      <c r="D13" s="59">
        <f t="shared" si="1"/>
        <v>3240</v>
      </c>
      <c r="E13" s="60"/>
      <c r="F13" s="61">
        <v>1615.97</v>
      </c>
      <c r="H13" s="8" t="s">
        <v>85</v>
      </c>
      <c r="I13" s="8">
        <v>118.7</v>
      </c>
      <c r="M13" s="55"/>
      <c r="N13" s="55"/>
      <c r="O13" s="55"/>
      <c r="P13" s="55"/>
    </row>
    <row r="14">
      <c r="A14" s="57" t="s">
        <v>86</v>
      </c>
      <c r="B14" s="57">
        <v>50.0</v>
      </c>
      <c r="C14" s="58">
        <v>5.0</v>
      </c>
      <c r="D14" s="59">
        <f t="shared" si="1"/>
        <v>250</v>
      </c>
      <c r="E14" s="60"/>
      <c r="F14" s="61">
        <v>652.49</v>
      </c>
      <c r="H14" s="8" t="s">
        <v>87</v>
      </c>
      <c r="I14" s="8">
        <v>48.35</v>
      </c>
      <c r="M14" s="53" t="s">
        <v>88</v>
      </c>
      <c r="N14" s="62" t="s">
        <v>89</v>
      </c>
      <c r="O14" s="55"/>
      <c r="P14" s="62" t="s">
        <v>90</v>
      </c>
    </row>
    <row r="15">
      <c r="A15" s="57" t="s">
        <v>91</v>
      </c>
      <c r="B15" s="57">
        <v>10.0</v>
      </c>
      <c r="C15" s="58">
        <v>6.0</v>
      </c>
      <c r="D15" s="59">
        <f t="shared" si="1"/>
        <v>60</v>
      </c>
      <c r="E15" s="60"/>
      <c r="F15" s="61">
        <v>0.0</v>
      </c>
      <c r="H15" s="8" t="s">
        <v>91</v>
      </c>
      <c r="I15" s="8">
        <v>10.0</v>
      </c>
      <c r="M15" s="55"/>
      <c r="N15" s="55"/>
      <c r="O15" s="62" t="s">
        <v>92</v>
      </c>
      <c r="P15" s="55"/>
    </row>
    <row r="16">
      <c r="A16" s="63" t="s">
        <v>93</v>
      </c>
      <c r="B16" s="63"/>
      <c r="C16" s="50"/>
      <c r="D16" s="64">
        <f>sum(D12:D15)</f>
        <v>14550</v>
      </c>
      <c r="E16" s="60"/>
      <c r="F16" s="65">
        <v>12167.61</v>
      </c>
      <c r="H16" s="8" t="s">
        <v>94</v>
      </c>
      <c r="I16" s="8">
        <f>sum(I13:I15)</f>
        <v>177.05</v>
      </c>
      <c r="M16" s="62" t="s">
        <v>95</v>
      </c>
      <c r="N16" s="66">
        <v>7232.0</v>
      </c>
      <c r="O16" s="66">
        <v>904.0</v>
      </c>
      <c r="P16" s="66">
        <f>O16*8</f>
        <v>7232</v>
      </c>
    </row>
    <row r="17">
      <c r="A17" s="52" t="s">
        <v>96</v>
      </c>
      <c r="B17" s="52"/>
      <c r="C17" s="52"/>
      <c r="D17" s="67"/>
      <c r="E17" s="41"/>
      <c r="F17" s="68"/>
      <c r="M17" s="62" t="s">
        <v>97</v>
      </c>
      <c r="N17" s="66">
        <v>4544.0</v>
      </c>
      <c r="O17" s="55"/>
      <c r="P17" s="66">
        <f>N17*1.75</f>
        <v>7952</v>
      </c>
    </row>
    <row r="18">
      <c r="A18" s="52" t="s">
        <v>98</v>
      </c>
      <c r="B18" s="52"/>
      <c r="C18" s="52"/>
      <c r="D18" s="67"/>
      <c r="E18" s="41"/>
      <c r="F18" s="68"/>
      <c r="H18" s="55"/>
      <c r="I18" s="69">
        <v>11000.0</v>
      </c>
      <c r="J18" s="62" t="s">
        <v>99</v>
      </c>
      <c r="K18" s="55"/>
      <c r="M18" s="62" t="s">
        <v>100</v>
      </c>
      <c r="N18" s="66">
        <v>1200.0</v>
      </c>
      <c r="O18" s="55"/>
      <c r="P18" s="66">
        <v>1200.0</v>
      </c>
    </row>
    <row r="19">
      <c r="A19" s="70" t="s">
        <v>101</v>
      </c>
      <c r="B19" s="57"/>
      <c r="C19" s="50"/>
      <c r="D19" s="59"/>
      <c r="E19" s="60"/>
      <c r="F19" s="61">
        <v>12.6</v>
      </c>
      <c r="H19" s="62" t="s">
        <v>102</v>
      </c>
      <c r="I19" s="66">
        <v>119.701432</v>
      </c>
      <c r="J19" s="62" t="s">
        <v>103</v>
      </c>
      <c r="K19" s="55"/>
      <c r="M19" s="62" t="s">
        <v>104</v>
      </c>
      <c r="N19" s="66"/>
      <c r="O19" s="55"/>
      <c r="P19" s="71">
        <f>sum(P16:P18)</f>
        <v>16384</v>
      </c>
    </row>
    <row r="20">
      <c r="A20" s="72" t="s">
        <v>105</v>
      </c>
      <c r="B20" s="58">
        <v>950.0</v>
      </c>
      <c r="C20" s="58">
        <v>6.0</v>
      </c>
      <c r="D20" s="73">
        <f t="shared" ref="D20:D23" si="2">B20*C20</f>
        <v>5700</v>
      </c>
      <c r="E20" s="74"/>
      <c r="F20" s="50"/>
      <c r="H20" s="62" t="s">
        <v>102</v>
      </c>
      <c r="I20" s="66">
        <v>48.33280597</v>
      </c>
      <c r="J20" s="62" t="s">
        <v>106</v>
      </c>
      <c r="K20" s="55"/>
    </row>
    <row r="21">
      <c r="A21" s="72" t="s">
        <v>107</v>
      </c>
      <c r="B21" s="50">
        <f>600</f>
        <v>600</v>
      </c>
      <c r="C21" s="58">
        <v>4.0</v>
      </c>
      <c r="D21" s="73">
        <f t="shared" si="2"/>
        <v>2400</v>
      </c>
      <c r="E21" s="74"/>
      <c r="F21" s="50"/>
      <c r="H21" s="55"/>
      <c r="I21" s="55"/>
      <c r="J21" s="55"/>
      <c r="K21" s="55"/>
      <c r="M21" s="8" t="s">
        <v>108</v>
      </c>
      <c r="N21" s="37">
        <f>sum(N16:N18)</f>
        <v>12976</v>
      </c>
    </row>
    <row r="22">
      <c r="A22" s="57" t="s">
        <v>109</v>
      </c>
      <c r="B22" s="57">
        <v>75.0</v>
      </c>
      <c r="C22" s="58">
        <v>6.0</v>
      </c>
      <c r="D22" s="59">
        <f t="shared" si="2"/>
        <v>450</v>
      </c>
      <c r="E22" s="60"/>
      <c r="F22" s="61">
        <v>0.0</v>
      </c>
      <c r="H22" s="75" t="s">
        <v>110</v>
      </c>
      <c r="I22" s="55"/>
      <c r="J22" s="55"/>
      <c r="K22" s="55"/>
    </row>
    <row r="23">
      <c r="A23" s="76" t="s">
        <v>111</v>
      </c>
      <c r="B23" s="76">
        <v>1200.0</v>
      </c>
      <c r="C23" s="58">
        <v>1.0</v>
      </c>
      <c r="D23" s="77">
        <f t="shared" si="2"/>
        <v>1200</v>
      </c>
      <c r="E23" s="78"/>
      <c r="F23" s="79"/>
      <c r="H23" s="62" t="s">
        <v>112</v>
      </c>
      <c r="I23" s="69">
        <v>11000.0</v>
      </c>
      <c r="J23" s="55"/>
      <c r="K23" s="55"/>
    </row>
    <row r="24">
      <c r="A24" s="63" t="s">
        <v>113</v>
      </c>
      <c r="B24" s="63"/>
      <c r="C24" s="50"/>
      <c r="D24" s="80">
        <f>sum(D19:D23)</f>
        <v>9750</v>
      </c>
      <c r="E24" s="60"/>
      <c r="F24" s="65">
        <v>12.6</v>
      </c>
      <c r="H24" s="62" t="s">
        <v>114</v>
      </c>
      <c r="I24" s="66">
        <v>2992.5358</v>
      </c>
      <c r="J24" s="55"/>
      <c r="K24" s="55"/>
      <c r="N24" s="8">
        <f>7396-1650-1175-500-175-250</f>
        <v>3646</v>
      </c>
    </row>
    <row r="25">
      <c r="A25" s="52" t="s">
        <v>115</v>
      </c>
      <c r="B25" s="52"/>
      <c r="C25" s="52"/>
      <c r="D25" s="67"/>
      <c r="E25" s="41"/>
      <c r="F25" s="68"/>
      <c r="H25" s="62" t="s">
        <v>116</v>
      </c>
      <c r="I25" s="66">
        <v>1208.320149</v>
      </c>
      <c r="J25" s="55"/>
      <c r="K25" s="55"/>
    </row>
    <row r="26">
      <c r="A26" s="57" t="s">
        <v>117</v>
      </c>
      <c r="B26" s="57">
        <v>100.0</v>
      </c>
      <c r="C26" s="58">
        <v>6.0</v>
      </c>
      <c r="D26" s="59">
        <f>B26*C26</f>
        <v>600</v>
      </c>
      <c r="E26" s="60"/>
      <c r="F26" s="61">
        <v>0.0</v>
      </c>
      <c r="H26" s="55"/>
      <c r="I26" s="55"/>
      <c r="J26" s="55"/>
      <c r="K26" s="55"/>
    </row>
    <row r="27">
      <c r="A27" s="63" t="s">
        <v>118</v>
      </c>
      <c r="B27" s="63"/>
      <c r="C27" s="50"/>
      <c r="D27" s="80">
        <f>D26</f>
        <v>600</v>
      </c>
      <c r="E27" s="60"/>
      <c r="F27" s="65">
        <v>0.0</v>
      </c>
      <c r="O27" s="66"/>
    </row>
    <row r="28">
      <c r="A28" s="63" t="s">
        <v>119</v>
      </c>
      <c r="B28" s="63"/>
      <c r="C28" s="50"/>
      <c r="D28" s="64">
        <f>sum(D27,D24)</f>
        <v>10350</v>
      </c>
      <c r="E28" s="60"/>
      <c r="F28" s="65">
        <v>12.6</v>
      </c>
      <c r="J28" s="55"/>
    </row>
    <row r="29">
      <c r="A29" s="81"/>
      <c r="B29" s="81"/>
      <c r="C29" s="52"/>
      <c r="D29" s="82"/>
      <c r="E29" s="41"/>
      <c r="F29" s="68"/>
      <c r="H29" s="55"/>
      <c r="I29" s="55"/>
      <c r="J29" s="55"/>
      <c r="K29" s="66"/>
    </row>
    <row r="30">
      <c r="A30" s="63" t="s">
        <v>120</v>
      </c>
      <c r="B30" s="63"/>
      <c r="C30" s="50"/>
      <c r="D30" s="80">
        <v>0.0</v>
      </c>
      <c r="E30" s="41"/>
      <c r="F30" s="65">
        <v>0.0</v>
      </c>
    </row>
    <row r="31">
      <c r="A31" s="83" t="s">
        <v>121</v>
      </c>
      <c r="B31" s="84"/>
      <c r="C31" s="50"/>
      <c r="D31" s="85">
        <f>sum(D28,D16)</f>
        <v>24900</v>
      </c>
      <c r="E31" s="86"/>
      <c r="F31" s="87">
        <v>12180.21</v>
      </c>
    </row>
    <row r="32">
      <c r="A32" s="88"/>
      <c r="B32" s="84"/>
      <c r="C32" s="50"/>
      <c r="D32" s="88"/>
      <c r="E32" s="88"/>
      <c r="F32" s="88"/>
    </row>
    <row r="33">
      <c r="A33" s="89" t="s">
        <v>122</v>
      </c>
      <c r="B33" s="89"/>
      <c r="C33" s="89"/>
      <c r="D33" s="90"/>
      <c r="E33" s="41"/>
      <c r="F33" s="91"/>
    </row>
    <row r="34">
      <c r="A34" s="92" t="s">
        <v>123</v>
      </c>
      <c r="B34" s="92"/>
      <c r="C34" s="50"/>
      <c r="D34" s="93">
        <v>30.0</v>
      </c>
      <c r="E34" s="78"/>
      <c r="F34" s="93">
        <f>237.95+38.61</f>
        <v>276.56</v>
      </c>
    </row>
    <row r="35">
      <c r="A35" s="92" t="s">
        <v>124</v>
      </c>
      <c r="B35" s="92"/>
      <c r="C35" s="50"/>
      <c r="D35" s="93">
        <v>0.0</v>
      </c>
      <c r="E35" s="78"/>
      <c r="F35" s="94">
        <v>0.0</v>
      </c>
    </row>
    <row r="36">
      <c r="A36" s="92" t="s">
        <v>125</v>
      </c>
      <c r="B36" s="92"/>
      <c r="C36" s="50"/>
      <c r="D36" s="93">
        <v>20.0</v>
      </c>
      <c r="E36" s="78"/>
      <c r="F36" s="94">
        <v>0.0</v>
      </c>
    </row>
    <row r="37">
      <c r="A37" s="92" t="s">
        <v>126</v>
      </c>
      <c r="B37" s="92"/>
      <c r="C37" s="50"/>
      <c r="D37" s="93">
        <v>100.0</v>
      </c>
      <c r="E37" s="78"/>
      <c r="F37" s="94">
        <v>100.0</v>
      </c>
    </row>
    <row r="38">
      <c r="A38" s="95" t="s">
        <v>127</v>
      </c>
      <c r="B38" s="95"/>
      <c r="C38" s="50"/>
      <c r="D38" s="96">
        <f>sum(D34:D37)</f>
        <v>150</v>
      </c>
      <c r="E38" s="78"/>
      <c r="F38" s="96">
        <f>sum(F34:F37)</f>
        <v>376.56</v>
      </c>
    </row>
    <row r="39">
      <c r="A39" s="97" t="s">
        <v>128</v>
      </c>
      <c r="B39" s="97"/>
      <c r="C39" s="89"/>
      <c r="D39" s="98">
        <f>sum(D38,D31)</f>
        <v>25050</v>
      </c>
      <c r="E39" s="99"/>
      <c r="F39" s="100"/>
    </row>
  </sheetData>
  <mergeCells count="4">
    <mergeCell ref="A31:A32"/>
    <mergeCell ref="D31:D32"/>
    <mergeCell ref="E31:E32"/>
    <mergeCell ref="F31:F32"/>
  </mergeCells>
  <drawing r:id="rId2"/>
  <legacy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4.43" defaultRowHeight="15.75"/>
  <cols>
    <col customWidth="1" min="1" max="1" width="31.14"/>
    <col customWidth="1" min="2" max="2" width="20.14"/>
    <col customWidth="1" min="3" max="3" width="15.43"/>
    <col customWidth="1" min="4" max="4" width="10.14"/>
    <col customWidth="1" min="5" max="5" width="17.71"/>
    <col customWidth="1" min="6" max="6" width="13.57"/>
    <col customWidth="1" min="7" max="7" width="20.71"/>
  </cols>
  <sheetData>
    <row r="1">
      <c r="A1" s="1" t="s">
        <v>0</v>
      </c>
      <c r="B1" s="2"/>
      <c r="C1" s="2"/>
    </row>
    <row r="2">
      <c r="A2" s="12">
        <v>43746.0</v>
      </c>
      <c r="B2" s="2"/>
      <c r="C2" s="2"/>
    </row>
    <row r="3">
      <c r="A3" s="13" t="s">
        <v>2</v>
      </c>
      <c r="B3" s="15" t="s">
        <v>10</v>
      </c>
      <c r="C3" s="2"/>
    </row>
    <row r="4">
      <c r="A4" s="17" t="s">
        <v>4</v>
      </c>
      <c r="B4" s="15" t="s">
        <v>13</v>
      </c>
      <c r="C4" s="2"/>
    </row>
    <row r="5">
      <c r="A5" s="17"/>
      <c r="B5" s="2"/>
      <c r="C5" s="2"/>
    </row>
    <row r="6">
      <c r="A6" s="13" t="s">
        <v>6</v>
      </c>
      <c r="B6" s="20">
        <f>Budget!D16</f>
        <v>14550</v>
      </c>
      <c r="C6" s="2"/>
    </row>
    <row r="7">
      <c r="A7" s="13" t="s">
        <v>8</v>
      </c>
      <c r="B7" s="23">
        <f>Budget!D28*0.6</f>
        <v>6210</v>
      </c>
      <c r="C7" s="2"/>
    </row>
    <row r="8">
      <c r="A8" s="15" t="s">
        <v>12</v>
      </c>
      <c r="B8" s="23">
        <f>sum(B6:B7)</f>
        <v>20760</v>
      </c>
      <c r="C8" s="2"/>
    </row>
    <row r="9">
      <c r="A9" s="17" t="s">
        <v>14</v>
      </c>
      <c r="B9" s="25">
        <v>43952.0</v>
      </c>
      <c r="C9" s="2"/>
    </row>
    <row r="10">
      <c r="A10" s="17" t="s">
        <v>17</v>
      </c>
      <c r="B10" s="25">
        <v>44013.0</v>
      </c>
      <c r="C10" s="2"/>
    </row>
    <row r="11">
      <c r="A11" s="27" t="s">
        <v>18</v>
      </c>
      <c r="B11" s="29">
        <v>0.0</v>
      </c>
      <c r="C11" s="15" t="s">
        <v>24</v>
      </c>
    </row>
    <row r="14">
      <c r="A14" s="4" t="s">
        <v>25</v>
      </c>
    </row>
    <row r="16">
      <c r="A16" s="30" t="s">
        <v>26</v>
      </c>
      <c r="B16" s="30" t="s">
        <v>27</v>
      </c>
      <c r="C16" s="30" t="s">
        <v>28</v>
      </c>
      <c r="D16" s="30" t="s">
        <v>12</v>
      </c>
      <c r="E16" s="30" t="s">
        <v>29</v>
      </c>
      <c r="F16" s="30" t="s">
        <v>30</v>
      </c>
      <c r="G16" s="31"/>
    </row>
    <row r="17">
      <c r="A17" s="32" t="s">
        <v>31</v>
      </c>
      <c r="B17" s="33">
        <v>950.0</v>
      </c>
      <c r="C17" s="32">
        <v>4.0</v>
      </c>
      <c r="D17" s="34">
        <f t="shared" ref="D17:D20" si="1">B17*C17</f>
        <v>3800</v>
      </c>
      <c r="E17" s="32" t="s">
        <v>32</v>
      </c>
      <c r="F17" s="32" t="s">
        <v>33</v>
      </c>
      <c r="G17" s="35"/>
    </row>
    <row r="18">
      <c r="A18" s="32" t="s">
        <v>34</v>
      </c>
      <c r="B18" s="33"/>
      <c r="C18" s="32">
        <v>9.0</v>
      </c>
      <c r="D18" s="34">
        <f t="shared" si="1"/>
        <v>0</v>
      </c>
      <c r="E18" s="32" t="s">
        <v>35</v>
      </c>
      <c r="F18" s="36"/>
      <c r="G18" s="32" t="s">
        <v>37</v>
      </c>
    </row>
    <row r="19">
      <c r="A19" s="32" t="s">
        <v>38</v>
      </c>
      <c r="B19" s="33"/>
      <c r="C19" s="32">
        <v>18.0</v>
      </c>
      <c r="D19" s="34">
        <f t="shared" si="1"/>
        <v>0</v>
      </c>
      <c r="E19" s="32" t="s">
        <v>35</v>
      </c>
      <c r="F19" s="36"/>
      <c r="G19" s="32" t="s">
        <v>39</v>
      </c>
    </row>
    <row r="20">
      <c r="A20" s="32" t="s">
        <v>40</v>
      </c>
      <c r="B20" s="33">
        <v>8.0</v>
      </c>
      <c r="C20" s="32">
        <v>3.0</v>
      </c>
      <c r="D20" s="34">
        <f t="shared" si="1"/>
        <v>24</v>
      </c>
      <c r="E20" s="32" t="s">
        <v>41</v>
      </c>
      <c r="F20" s="36"/>
      <c r="G20" s="36"/>
    </row>
    <row r="21">
      <c r="A21" s="32" t="s">
        <v>42</v>
      </c>
      <c r="B21" s="34"/>
      <c r="C21" s="32"/>
      <c r="D21" s="33">
        <v>950.0</v>
      </c>
      <c r="E21" s="32" t="s">
        <v>35</v>
      </c>
      <c r="F21" s="36"/>
      <c r="G21" s="36"/>
    </row>
    <row r="22">
      <c r="A22" s="32" t="s">
        <v>43</v>
      </c>
      <c r="B22" s="33">
        <v>12.0</v>
      </c>
      <c r="C22" s="32">
        <v>40.0</v>
      </c>
      <c r="D22" s="34">
        <f t="shared" ref="D22:D34" si="2">B22*C22</f>
        <v>480</v>
      </c>
      <c r="E22" s="32" t="s">
        <v>45</v>
      </c>
      <c r="F22" s="36"/>
      <c r="G22" s="36"/>
    </row>
    <row r="23">
      <c r="A23" s="32" t="s">
        <v>46</v>
      </c>
      <c r="B23" s="33">
        <v>6.0</v>
      </c>
      <c r="C23" s="32">
        <v>6.0</v>
      </c>
      <c r="D23" s="34">
        <f t="shared" si="2"/>
        <v>36</v>
      </c>
      <c r="E23" s="32" t="s">
        <v>47</v>
      </c>
      <c r="F23" s="36"/>
      <c r="G23" s="36"/>
    </row>
    <row r="24">
      <c r="A24" s="32" t="s">
        <v>49</v>
      </c>
      <c r="B24" s="33">
        <v>9.0</v>
      </c>
      <c r="C24" s="32">
        <v>4.0</v>
      </c>
      <c r="D24" s="34">
        <f t="shared" si="2"/>
        <v>36</v>
      </c>
      <c r="E24" s="32" t="s">
        <v>47</v>
      </c>
      <c r="F24" s="36"/>
      <c r="G24" s="36"/>
    </row>
    <row r="25">
      <c r="A25" s="32" t="s">
        <v>52</v>
      </c>
      <c r="B25" s="33">
        <v>2.0</v>
      </c>
      <c r="C25" s="32">
        <v>10.0</v>
      </c>
      <c r="D25" s="34">
        <f t="shared" si="2"/>
        <v>20</v>
      </c>
      <c r="E25" s="36"/>
      <c r="F25" s="36"/>
      <c r="G25" s="36"/>
    </row>
    <row r="26">
      <c r="A26" s="32" t="s">
        <v>53</v>
      </c>
      <c r="B26" s="33">
        <v>1.0</v>
      </c>
      <c r="C26" s="32">
        <v>10.0</v>
      </c>
      <c r="D26" s="34">
        <f t="shared" si="2"/>
        <v>10</v>
      </c>
      <c r="E26" s="36"/>
      <c r="F26" s="36"/>
      <c r="G26" s="36"/>
    </row>
    <row r="27">
      <c r="A27" s="32" t="s">
        <v>54</v>
      </c>
      <c r="B27" s="33">
        <v>5.0</v>
      </c>
      <c r="C27" s="32">
        <v>1.0</v>
      </c>
      <c r="D27" s="34">
        <f t="shared" si="2"/>
        <v>5</v>
      </c>
      <c r="E27" s="32" t="s">
        <v>45</v>
      </c>
      <c r="F27" s="36"/>
      <c r="G27" s="36"/>
    </row>
    <row r="28">
      <c r="A28" s="32" t="s">
        <v>55</v>
      </c>
      <c r="B28" s="33">
        <v>10.0</v>
      </c>
      <c r="C28" s="32">
        <v>40.0</v>
      </c>
      <c r="D28" s="34">
        <f t="shared" si="2"/>
        <v>400</v>
      </c>
      <c r="E28" s="36"/>
      <c r="F28" s="36"/>
      <c r="G28" s="36"/>
    </row>
    <row r="29">
      <c r="A29" s="32" t="s">
        <v>56</v>
      </c>
      <c r="B29" s="33">
        <v>10.0</v>
      </c>
      <c r="C29" s="32">
        <v>1.0</v>
      </c>
      <c r="D29" s="34">
        <f t="shared" si="2"/>
        <v>10</v>
      </c>
      <c r="E29" s="32" t="s">
        <v>45</v>
      </c>
      <c r="F29" s="36"/>
      <c r="G29" s="36"/>
    </row>
    <row r="30">
      <c r="A30" s="32" t="s">
        <v>71</v>
      </c>
      <c r="B30" s="33">
        <v>1.0</v>
      </c>
      <c r="C30" s="32">
        <v>15.0</v>
      </c>
      <c r="D30" s="34">
        <f t="shared" si="2"/>
        <v>15</v>
      </c>
      <c r="E30" s="36"/>
      <c r="F30" s="36"/>
      <c r="G30" s="36"/>
    </row>
    <row r="31">
      <c r="A31" s="32" t="s">
        <v>72</v>
      </c>
      <c r="B31" s="33">
        <v>10.0</v>
      </c>
      <c r="C31" s="32">
        <v>1.0</v>
      </c>
      <c r="D31" s="34">
        <f t="shared" si="2"/>
        <v>10</v>
      </c>
      <c r="E31" s="36"/>
      <c r="F31" s="36"/>
      <c r="G31" s="36"/>
    </row>
    <row r="32">
      <c r="A32" s="32" t="s">
        <v>73</v>
      </c>
      <c r="B32" s="33">
        <v>8.0</v>
      </c>
      <c r="C32" s="32">
        <v>4.0</v>
      </c>
      <c r="D32" s="34">
        <f t="shared" si="2"/>
        <v>32</v>
      </c>
      <c r="E32" s="36"/>
      <c r="F32" s="36"/>
      <c r="G32" s="36"/>
    </row>
    <row r="33">
      <c r="A33" s="32" t="s">
        <v>74</v>
      </c>
      <c r="B33" s="10">
        <v>2.5</v>
      </c>
      <c r="C33" s="32">
        <v>1.0</v>
      </c>
      <c r="D33" s="34">
        <f t="shared" si="2"/>
        <v>2.5</v>
      </c>
      <c r="E33" s="36"/>
      <c r="F33" s="36"/>
      <c r="G33" s="36"/>
    </row>
    <row r="34">
      <c r="A34" s="32" t="s">
        <v>75</v>
      </c>
      <c r="B34" s="10">
        <v>10.0</v>
      </c>
      <c r="C34" s="32">
        <v>2.0</v>
      </c>
      <c r="D34" s="34">
        <f t="shared" si="2"/>
        <v>20</v>
      </c>
      <c r="E34" s="36"/>
      <c r="F34" s="36"/>
      <c r="G34" s="36"/>
    </row>
    <row r="35">
      <c r="C35" s="36"/>
      <c r="D35" s="36"/>
      <c r="E35" s="36"/>
      <c r="F35" s="36"/>
      <c r="G35" s="36"/>
    </row>
    <row r="36">
      <c r="A36" s="36"/>
      <c r="C36" s="36"/>
      <c r="D36" s="36"/>
      <c r="E36" s="36"/>
      <c r="F36" s="36"/>
      <c r="G36" s="36"/>
    </row>
    <row r="37">
      <c r="A37" s="56" t="s">
        <v>77</v>
      </c>
      <c r="C37" s="36"/>
      <c r="D37" s="34">
        <f>SUM(D17:D34)</f>
        <v>5850.5</v>
      </c>
      <c r="E37" s="36"/>
      <c r="F37" s="36"/>
      <c r="G37" s="36"/>
    </row>
    <row r="38">
      <c r="A38" s="36"/>
      <c r="B38" s="36"/>
      <c r="C38" s="36"/>
      <c r="D38" s="36"/>
      <c r="E38" s="36"/>
      <c r="F38" s="36"/>
      <c r="G38" s="36"/>
    </row>
    <row r="39">
      <c r="A39" s="36"/>
      <c r="B39" s="36"/>
      <c r="C39" s="36"/>
      <c r="D39" s="36"/>
      <c r="E39" s="36"/>
      <c r="F39" s="36"/>
      <c r="G39" s="36"/>
    </row>
    <row r="40">
      <c r="A40" s="30" t="s">
        <v>78</v>
      </c>
      <c r="B40" s="36"/>
      <c r="C40" s="36"/>
      <c r="D40" s="36"/>
      <c r="E40" s="36"/>
      <c r="F40" s="36"/>
      <c r="G40" s="36"/>
    </row>
    <row r="41">
      <c r="A41" s="32" t="s">
        <v>79</v>
      </c>
      <c r="B41" s="33">
        <v>20.0</v>
      </c>
      <c r="C41" s="32">
        <v>3.0</v>
      </c>
      <c r="D41" s="34">
        <f t="shared" ref="D41:D43" si="3">B41*C41</f>
        <v>60</v>
      </c>
      <c r="E41" s="36"/>
      <c r="F41" s="36"/>
      <c r="G41" s="36"/>
    </row>
    <row r="42">
      <c r="A42" s="32" t="s">
        <v>80</v>
      </c>
      <c r="B42" s="33">
        <v>6.0</v>
      </c>
      <c r="C42" s="32">
        <v>1.0</v>
      </c>
      <c r="D42" s="34">
        <f t="shared" si="3"/>
        <v>6</v>
      </c>
      <c r="E42" s="36"/>
      <c r="F42" s="36"/>
      <c r="G42" s="36"/>
    </row>
    <row r="43">
      <c r="A43" s="32" t="s">
        <v>81</v>
      </c>
      <c r="B43" s="33">
        <v>3.0</v>
      </c>
      <c r="C43" s="32">
        <v>1.0</v>
      </c>
      <c r="D43" s="34">
        <f t="shared" si="3"/>
        <v>3</v>
      </c>
      <c r="E43" s="36"/>
      <c r="F43" s="36"/>
      <c r="G43" s="36"/>
    </row>
    <row r="44">
      <c r="A44" s="36"/>
      <c r="B44" s="36"/>
      <c r="C44" s="36"/>
      <c r="D44" s="36"/>
      <c r="E44" s="36"/>
      <c r="F44" s="36"/>
      <c r="G44" s="36"/>
    </row>
    <row r="45">
      <c r="A45" s="36"/>
      <c r="B45" s="36"/>
      <c r="C45" s="36"/>
      <c r="D45" s="36"/>
      <c r="E45" s="36"/>
      <c r="F45" s="36"/>
      <c r="G45" s="36"/>
    </row>
    <row r="46">
      <c r="A46" s="56" t="s">
        <v>82</v>
      </c>
      <c r="B46" s="36"/>
      <c r="C46" s="36"/>
      <c r="D46" s="34">
        <f>sum(D41:D43)</f>
        <v>69</v>
      </c>
      <c r="E46" s="36"/>
      <c r="F46" s="36"/>
      <c r="G46" s="36"/>
    </row>
    <row r="47">
      <c r="A47" s="36"/>
      <c r="B47" s="36"/>
      <c r="C47" s="36"/>
      <c r="D47" s="36"/>
      <c r="E47" s="36"/>
      <c r="F47" s="36"/>
      <c r="G47" s="36"/>
    </row>
    <row r="48">
      <c r="A48" s="36"/>
      <c r="B48" s="36"/>
      <c r="C48" s="36"/>
      <c r="D48" s="36"/>
      <c r="E48" s="36"/>
      <c r="F48" s="36"/>
      <c r="G48" s="36"/>
    </row>
    <row r="49">
      <c r="A49" s="36"/>
      <c r="B49" s="36"/>
      <c r="C49" s="36"/>
      <c r="D49" s="36"/>
      <c r="E49" s="36"/>
      <c r="F49" s="36"/>
      <c r="G49" s="36"/>
    </row>
    <row r="50">
      <c r="A50" s="36"/>
      <c r="B50" s="36"/>
      <c r="C50" s="36"/>
      <c r="D50" s="36"/>
      <c r="E50" s="36"/>
      <c r="F50" s="36"/>
      <c r="G50" s="36"/>
    </row>
    <row r="51">
      <c r="A51" s="36"/>
      <c r="B51" s="36"/>
      <c r="C51" s="36"/>
      <c r="D51" s="36"/>
      <c r="E51" s="36"/>
      <c r="F51" s="36"/>
      <c r="G51" s="36"/>
    </row>
    <row r="52">
      <c r="A52" s="36"/>
      <c r="B52" s="36"/>
      <c r="C52" s="36"/>
      <c r="D52" s="36"/>
      <c r="E52" s="36"/>
      <c r="F52" s="36"/>
      <c r="G52" s="36"/>
    </row>
    <row r="53">
      <c r="A53" s="36"/>
      <c r="B53" s="36"/>
      <c r="C53" s="36"/>
      <c r="D53" s="36"/>
      <c r="E53" s="36"/>
      <c r="F53" s="36"/>
      <c r="G53" s="36"/>
    </row>
    <row r="54">
      <c r="A54" s="36"/>
      <c r="B54" s="36"/>
      <c r="C54" s="36"/>
      <c r="D54" s="36"/>
      <c r="E54" s="36"/>
      <c r="F54" s="36"/>
      <c r="G54" s="36"/>
    </row>
    <row r="55">
      <c r="A55" s="36"/>
      <c r="B55" s="36"/>
      <c r="C55" s="36"/>
      <c r="D55" s="36"/>
      <c r="E55" s="36"/>
      <c r="F55" s="36"/>
      <c r="G55" s="36"/>
    </row>
    <row r="56">
      <c r="A56" s="36"/>
      <c r="B56" s="36"/>
      <c r="C56" s="36"/>
      <c r="D56" s="36"/>
      <c r="E56" s="36"/>
      <c r="F56" s="36"/>
      <c r="G56" s="36"/>
    </row>
    <row r="57">
      <c r="A57" s="36"/>
      <c r="B57" s="36"/>
      <c r="C57" s="36"/>
      <c r="D57" s="36"/>
      <c r="E57" s="36"/>
      <c r="F57" s="36"/>
      <c r="G57" s="36"/>
    </row>
    <row r="58">
      <c r="A58" s="36"/>
      <c r="B58" s="36"/>
      <c r="C58" s="36"/>
      <c r="D58" s="36"/>
      <c r="E58" s="36"/>
      <c r="F58" s="36"/>
      <c r="G58" s="36"/>
    </row>
    <row r="59">
      <c r="A59" s="36"/>
      <c r="B59" s="36"/>
      <c r="C59" s="36"/>
      <c r="D59" s="36"/>
      <c r="E59" s="36"/>
      <c r="F59" s="36"/>
      <c r="G59" s="36"/>
    </row>
    <row r="60">
      <c r="A60" s="36"/>
      <c r="B60" s="36"/>
      <c r="C60" s="36"/>
      <c r="D60" s="36"/>
      <c r="E60" s="36"/>
      <c r="F60" s="36"/>
      <c r="G60" s="36"/>
    </row>
    <row r="61">
      <c r="A61" s="36"/>
      <c r="B61" s="36"/>
      <c r="C61" s="36"/>
      <c r="D61" s="36"/>
      <c r="E61" s="36"/>
      <c r="F61" s="36"/>
      <c r="G61" s="36"/>
    </row>
    <row r="62">
      <c r="A62" s="36"/>
      <c r="B62" s="36"/>
      <c r="C62" s="36"/>
      <c r="D62" s="36"/>
      <c r="E62" s="36"/>
      <c r="F62" s="36"/>
      <c r="G62" s="36"/>
    </row>
    <row r="63">
      <c r="A63" s="36"/>
      <c r="B63" s="36"/>
      <c r="C63" s="36"/>
      <c r="D63" s="36"/>
      <c r="E63" s="36"/>
      <c r="F63" s="36"/>
      <c r="G63" s="36"/>
    </row>
    <row r="64">
      <c r="A64" s="36"/>
      <c r="B64" s="36"/>
      <c r="C64" s="36"/>
      <c r="D64" s="36"/>
      <c r="E64" s="36"/>
      <c r="F64" s="36"/>
      <c r="G64" s="36"/>
    </row>
    <row r="65">
      <c r="A65" s="36"/>
      <c r="B65" s="36"/>
      <c r="C65" s="36"/>
      <c r="D65" s="36"/>
      <c r="E65" s="36"/>
      <c r="F65" s="36"/>
      <c r="G65" s="36"/>
    </row>
    <row r="66">
      <c r="A66" s="36"/>
      <c r="B66" s="36"/>
      <c r="C66" s="36"/>
      <c r="D66" s="36"/>
      <c r="E66" s="36"/>
      <c r="F66" s="36"/>
      <c r="G66" s="36"/>
    </row>
    <row r="67">
      <c r="A67" s="36"/>
      <c r="B67" s="36"/>
      <c r="C67" s="36"/>
      <c r="D67" s="36"/>
      <c r="E67" s="36"/>
      <c r="F67" s="36"/>
      <c r="G67" s="36"/>
    </row>
    <row r="68">
      <c r="A68" s="36"/>
      <c r="B68" s="36"/>
      <c r="C68" s="36"/>
      <c r="D68" s="36"/>
      <c r="E68" s="36"/>
      <c r="F68" s="36"/>
      <c r="G68" s="36"/>
    </row>
    <row r="69">
      <c r="A69" s="36"/>
      <c r="B69" s="36"/>
      <c r="C69" s="36"/>
      <c r="D69" s="36"/>
      <c r="E69" s="36"/>
      <c r="F69" s="36"/>
      <c r="G69" s="36"/>
    </row>
  </sheetData>
  <drawing r:id="rId1"/>
  <tableParts count="1">
    <tablePart r:id="rId3"/>
  </tableParts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4.43" defaultRowHeight="15.75"/>
  <cols>
    <col customWidth="1" min="1" max="1" width="28.29"/>
  </cols>
  <sheetData>
    <row r="1">
      <c r="A1" s="4" t="s">
        <v>0</v>
      </c>
    </row>
    <row r="2">
      <c r="A2" s="6">
        <v>43746.0</v>
      </c>
    </row>
    <row r="3">
      <c r="A3" s="8" t="s">
        <v>2</v>
      </c>
      <c r="B3" s="8" t="s">
        <v>3</v>
      </c>
    </row>
    <row r="4">
      <c r="A4" s="8" t="s">
        <v>4</v>
      </c>
      <c r="B4" s="8" t="s">
        <v>5</v>
      </c>
    </row>
    <row r="6">
      <c r="A6" s="8" t="s">
        <v>6</v>
      </c>
      <c r="B6" s="10">
        <v>0.0</v>
      </c>
    </row>
    <row r="7">
      <c r="A7" s="8" t="s">
        <v>8</v>
      </c>
      <c r="B7" s="16">
        <f>0.4*Budget!D28</f>
        <v>4140</v>
      </c>
    </row>
    <row r="8">
      <c r="A8" s="8" t="s">
        <v>12</v>
      </c>
      <c r="B8" s="16">
        <f>sum(B6:B7)</f>
        <v>4140</v>
      </c>
    </row>
    <row r="9">
      <c r="A9" s="8" t="s">
        <v>14</v>
      </c>
      <c r="B9" s="19">
        <v>43952.0</v>
      </c>
    </row>
    <row r="10">
      <c r="A10" s="8" t="s">
        <v>17</v>
      </c>
      <c r="B10" s="19">
        <v>44013.0</v>
      </c>
    </row>
    <row r="11">
      <c r="A11" s="8" t="s">
        <v>18</v>
      </c>
      <c r="B11" s="21">
        <v>0.0</v>
      </c>
    </row>
    <row r="13">
      <c r="A13" s="8" t="s">
        <v>20</v>
      </c>
    </row>
  </sheetData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4.43" defaultRowHeight="15.75"/>
  <cols>
    <col customWidth="1" min="9" max="9" width="43.43"/>
  </cols>
  <sheetData>
    <row r="2">
      <c r="I2" s="8" t="s">
        <v>36</v>
      </c>
      <c r="J2" s="37">
        <f>22228.4+1293+226.42+2428.54-57.65</f>
        <v>26118.71</v>
      </c>
    </row>
    <row r="4">
      <c r="I4" s="8" t="s">
        <v>44</v>
      </c>
      <c r="J4" s="38">
        <f>6000</f>
        <v>6000</v>
      </c>
    </row>
    <row r="5">
      <c r="I5" s="8" t="s">
        <v>48</v>
      </c>
      <c r="J5" s="37">
        <f>2000</f>
        <v>2000</v>
      </c>
    </row>
    <row r="6">
      <c r="I6" s="8" t="s">
        <v>50</v>
      </c>
      <c r="J6" s="8">
        <v>8000.0</v>
      </c>
    </row>
    <row r="8">
      <c r="I8" s="8" t="s">
        <v>51</v>
      </c>
      <c r="J8" s="39">
        <f>sum(J4:J6)</f>
        <v>16000</v>
      </c>
    </row>
  </sheetData>
  <drawing r:id="rId1"/>
</worksheet>
</file>