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215" windowHeight="6135" tabRatio="713"/>
  </bookViews>
  <sheets>
    <sheet name="BARINGO PEACE ADVOCACY" sheetId="4" r:id="rId1"/>
  </sheets>
  <calcPr calcId="125725"/>
</workbook>
</file>

<file path=xl/calcChain.xml><?xml version="1.0" encoding="utf-8"?>
<calcChain xmlns="http://schemas.openxmlformats.org/spreadsheetml/2006/main">
  <c r="D83" i="4"/>
  <c r="D82"/>
  <c r="D80"/>
  <c r="D81"/>
  <c r="G10" l="1"/>
  <c r="H10" s="1"/>
  <c r="G9"/>
  <c r="H9" s="1"/>
  <c r="G8"/>
  <c r="H8" s="1"/>
  <c r="G7"/>
  <c r="G6"/>
  <c r="G11" l="1"/>
  <c r="H6"/>
  <c r="H7"/>
  <c r="D90"/>
  <c r="D87"/>
  <c r="H11" l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G39"/>
  <c r="G48" l="1"/>
  <c r="H39"/>
  <c r="H48" s="1"/>
  <c r="H40"/>
  <c r="G30" l="1"/>
  <c r="H30" s="1"/>
  <c r="G31"/>
  <c r="H31" s="1"/>
  <c r="G17"/>
  <c r="H17" s="1"/>
  <c r="G18"/>
  <c r="H18" s="1"/>
  <c r="G63"/>
  <c r="H63" s="1"/>
  <c r="G62"/>
  <c r="H62" s="1"/>
  <c r="D89"/>
  <c r="D88"/>
  <c r="D86"/>
  <c r="G80"/>
  <c r="G79"/>
  <c r="H79" l="1"/>
  <c r="G28" l="1"/>
  <c r="H28" s="1"/>
  <c r="G35" l="1"/>
  <c r="H35" s="1"/>
  <c r="G51"/>
  <c r="G53"/>
  <c r="G56"/>
  <c r="H56" s="1"/>
  <c r="G52"/>
  <c r="H52" s="1"/>
  <c r="G54"/>
  <c r="H54" s="1"/>
  <c r="G55"/>
  <c r="H55" s="1"/>
  <c r="G57"/>
  <c r="H57" s="1"/>
  <c r="G27"/>
  <c r="G29"/>
  <c r="H29" s="1"/>
  <c r="G32"/>
  <c r="H32" s="1"/>
  <c r="G33"/>
  <c r="H33" s="1"/>
  <c r="G34"/>
  <c r="H34" s="1"/>
  <c r="G14"/>
  <c r="G15"/>
  <c r="H15" s="1"/>
  <c r="G16"/>
  <c r="H16" s="1"/>
  <c r="G19"/>
  <c r="H19" s="1"/>
  <c r="G20"/>
  <c r="H20" s="1"/>
  <c r="G21"/>
  <c r="H21" s="1"/>
  <c r="G22"/>
  <c r="H22" s="1"/>
  <c r="G23"/>
  <c r="H23" s="1"/>
  <c r="G61"/>
  <c r="G64"/>
  <c r="H64" s="1"/>
  <c r="G65"/>
  <c r="H65" s="1"/>
  <c r="G66"/>
  <c r="H66" s="1"/>
  <c r="G67"/>
  <c r="H67" s="1"/>
  <c r="G86"/>
  <c r="G87"/>
  <c r="H87" s="1"/>
  <c r="G88"/>
  <c r="H88" s="1"/>
  <c r="G89"/>
  <c r="H89" s="1"/>
  <c r="G90"/>
  <c r="H90" s="1"/>
  <c r="G83"/>
  <c r="G82"/>
  <c r="G81"/>
  <c r="H80"/>
  <c r="G68" l="1"/>
  <c r="G24"/>
  <c r="G84"/>
  <c r="G91"/>
  <c r="H61"/>
  <c r="H68" s="1"/>
  <c r="G58"/>
  <c r="G36"/>
  <c r="H51"/>
  <c r="H86"/>
  <c r="H91" s="1"/>
  <c r="H14"/>
  <c r="H24" s="1"/>
  <c r="H82"/>
  <c r="H27"/>
  <c r="H36" s="1"/>
  <c r="H83"/>
  <c r="H81"/>
  <c r="H53"/>
  <c r="G70" l="1"/>
  <c r="H84"/>
  <c r="H92" s="1"/>
  <c r="G92"/>
  <c r="H58"/>
  <c r="H70" s="1"/>
  <c r="F72" l="1"/>
  <c r="G72" l="1"/>
  <c r="H72" l="1"/>
  <c r="G74"/>
  <c r="G93" s="1"/>
  <c r="H74" l="1"/>
  <c r="H93" s="1"/>
</calcChain>
</file>

<file path=xl/sharedStrings.xml><?xml version="1.0" encoding="utf-8"?>
<sst xmlns="http://schemas.openxmlformats.org/spreadsheetml/2006/main" count="186" uniqueCount="116">
  <si>
    <t>GRAND TOTAL</t>
  </si>
  <si>
    <t xml:space="preserve">Exchange rate: </t>
  </si>
  <si>
    <t>Output Indicator 3.2</t>
  </si>
  <si>
    <t>Items</t>
  </si>
  <si>
    <t>Description of cost</t>
  </si>
  <si>
    <t>Unity quantity</t>
  </si>
  <si>
    <t>Unit cost</t>
  </si>
  <si>
    <t>Frequency</t>
  </si>
  <si>
    <t>Total KES</t>
  </si>
  <si>
    <t xml:space="preserve">Meals </t>
  </si>
  <si>
    <t>Local travel car hire</t>
  </si>
  <si>
    <t xml:space="preserve">Local travel participants </t>
  </si>
  <si>
    <t>Facilitator's fees (local level)</t>
  </si>
  <si>
    <t>Venue hire</t>
  </si>
  <si>
    <t xml:space="preserve">Chair hire </t>
  </si>
  <si>
    <t xml:space="preserve">Stationery </t>
  </si>
  <si>
    <t>Mobilisation and communication</t>
  </si>
  <si>
    <t>Facilitator's fees (Local level)</t>
  </si>
  <si>
    <t>Meals</t>
  </si>
  <si>
    <t>Sub -Total 3.2.2</t>
  </si>
  <si>
    <t>Conference package</t>
  </si>
  <si>
    <t>TOTAL - ACTIVITIES</t>
  </si>
  <si>
    <t>TOTAL - ACTIVITIES AND M&amp;E</t>
  </si>
  <si>
    <t>ADMINSTRATION COST BUDGET</t>
  </si>
  <si>
    <t>BUDGET DETAILS OBJECT CLASS CATEGORIES</t>
  </si>
  <si>
    <t>Percentage Involvement</t>
  </si>
  <si>
    <t>UNIT COST</t>
  </si>
  <si>
    <t>TOTAL KES</t>
  </si>
  <si>
    <t>Personel Staff</t>
  </si>
  <si>
    <t>SUBTOTAL PERSONNEL</t>
  </si>
  <si>
    <t>OTHER OPERATING COSTS</t>
  </si>
  <si>
    <t>25% per month</t>
  </si>
  <si>
    <t>30% per month</t>
  </si>
  <si>
    <t>SUB TOTAL OPERATING COST</t>
  </si>
  <si>
    <t>TOTAL ADMIN COSTS</t>
  </si>
  <si>
    <t>% of total activity budget</t>
  </si>
  <si>
    <t>Office rent</t>
  </si>
  <si>
    <t>Office utilities</t>
  </si>
  <si>
    <t>Office supplies</t>
  </si>
  <si>
    <t>Communication (landline and mobile telephones)</t>
  </si>
  <si>
    <t>Communication (Internet - DSL)</t>
  </si>
  <si>
    <t>1 car x 8 days x 10000</t>
  </si>
  <si>
    <t>1 pax x 8 days x 5000</t>
  </si>
  <si>
    <t>1 venue x 8 days x 3000</t>
  </si>
  <si>
    <t>1 pax x 4 sites x 1000</t>
  </si>
  <si>
    <t>2 pax x 2 days x 4 sites x 5000</t>
  </si>
  <si>
    <t>1 venue x 2 days x 4 sites x 5000</t>
  </si>
  <si>
    <t>30 pax x 2 days x 4 sites x 800</t>
  </si>
  <si>
    <t>30 pax x 2 days x 4 sites x 1000</t>
  </si>
  <si>
    <t>30 pax x 4 sites x 200</t>
  </si>
  <si>
    <t>Accommodation staff</t>
  </si>
  <si>
    <t>Programme Coordinator</t>
  </si>
  <si>
    <t>Monitoring and Evaluation Officer</t>
  </si>
  <si>
    <t>Finance Officer</t>
  </si>
  <si>
    <t>Secretary, Research and Documentation</t>
  </si>
  <si>
    <t>Chief Executive Officer</t>
  </si>
  <si>
    <t>2 pax x 2 days x 4 sites x 3000</t>
  </si>
  <si>
    <t>Meals staff</t>
  </si>
  <si>
    <t>2 pax x 2 days x 4 sites x 1000</t>
  </si>
  <si>
    <t>3 pax x 2 days x 4 sites x 3000</t>
  </si>
  <si>
    <t>3 pax x 2 days x 4 sites x 1000</t>
  </si>
  <si>
    <t>30 pax x 4 sites x 300</t>
  </si>
  <si>
    <t>30 pax x 2 day x 4 schools x 4 meetings x 800</t>
  </si>
  <si>
    <t>1 pax x 2 day x 4 schools x 4 meetings x 5000</t>
  </si>
  <si>
    <t>1 venue x 2 day x 4 schools x 4 meetings x 2000</t>
  </si>
  <si>
    <t>1 car x 2 day x 4 sites x 10000</t>
  </si>
  <si>
    <t>2 pax x 1 day x 4 sites x 1000</t>
  </si>
  <si>
    <t>25 pax x 3 days x 3000</t>
  </si>
  <si>
    <t>Accommodation participants</t>
  </si>
  <si>
    <t>3 pax x 3 days x 3000</t>
  </si>
  <si>
    <t>28 pax x 3 days x 800</t>
  </si>
  <si>
    <t>2 pax x 3 days x 5000</t>
  </si>
  <si>
    <t>1 venue x 3 days x 5000</t>
  </si>
  <si>
    <t>30 chairs x 3 days x 50</t>
  </si>
  <si>
    <t>25 pax x 1 day x 3000</t>
  </si>
  <si>
    <t>40% per month</t>
  </si>
  <si>
    <t>Local travel participants</t>
  </si>
  <si>
    <t>Stationery</t>
  </si>
  <si>
    <t>Sub - Total 3.2.1</t>
  </si>
  <si>
    <t>Accommodation</t>
  </si>
  <si>
    <t>1 pax x 1 day x 1000</t>
  </si>
  <si>
    <t xml:space="preserve">Strengthen  peacebuilding structures  in conflict prone areas at the community level measured by number of conflict mediated and resolved  </t>
  </si>
  <si>
    <t xml:space="preserve">20 pax x 1 day x 3000 </t>
  </si>
  <si>
    <t>Monitoring and Evaluation (5%)</t>
  </si>
  <si>
    <t>50% of 80,000 per month</t>
  </si>
  <si>
    <t>100% of 100,000 per month</t>
  </si>
  <si>
    <t>35% of 60,000 per month</t>
  </si>
  <si>
    <t>25 pax x 1 day x 5 months x 2000</t>
  </si>
  <si>
    <t>1 pax x 1 day x 5 months x 5000</t>
  </si>
  <si>
    <t>1 venue x 1 days x 5 months x 5000</t>
  </si>
  <si>
    <t>25 pax x 1 day x 5 months x 100</t>
  </si>
  <si>
    <t>1 pax x 1 day x 5 months x 1000</t>
  </si>
  <si>
    <t>1 car x 5 days x 3000</t>
  </si>
  <si>
    <t>25 pax x 1 day x 5 months x 3000</t>
  </si>
  <si>
    <t>25 pax  x 200</t>
  </si>
  <si>
    <t xml:space="preserve">30 pax x 2 days x 4 sites x 800 </t>
  </si>
  <si>
    <t>30 chairs x 8 days x 50</t>
  </si>
  <si>
    <t>35 pax x 2 days x 2000</t>
  </si>
  <si>
    <t>35 pax x 2 days x 2500</t>
  </si>
  <si>
    <t>35 pax x 1 day x 500</t>
  </si>
  <si>
    <t>BARINGO PEACE ADVOCACY</t>
  </si>
  <si>
    <t>50% of 250,000 per month</t>
  </si>
  <si>
    <t>Total USD</t>
  </si>
  <si>
    <t>TOTAL USD</t>
  </si>
  <si>
    <t xml:space="preserve"> MONTHS</t>
  </si>
  <si>
    <t>COMPULOSORY EDUCATION CAMPAIGN</t>
  </si>
  <si>
    <t>3.2.1. Partners and stakeholders inception meeting</t>
  </si>
  <si>
    <t xml:space="preserve">3.2.2. Strengthening Women and Elders on Education Importance </t>
  </si>
  <si>
    <t xml:space="preserve">3.2.3. Capacity building and dialogue forums with the  Pokot community elders </t>
  </si>
  <si>
    <t>Sub -Total 3.2.3</t>
  </si>
  <si>
    <t xml:space="preserve">3.2.4. Youth exchange programme between Pokot and Tugen youth </t>
  </si>
  <si>
    <t>Sub -Total 3.2.4</t>
  </si>
  <si>
    <t>3.2.5. Peace actors and engagement with the CSIC</t>
  </si>
  <si>
    <t>Sub -Total 3.2.5</t>
  </si>
  <si>
    <t>3.2.6: Engagement with schools’ Peace Clubs</t>
  </si>
  <si>
    <t>Sub -Total  3.2.6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</si>
</sst>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164" fontId="2" fillId="0" borderId="1" xfId="2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164" fontId="3" fillId="0" borderId="1" xfId="2" applyNumberFormat="1" applyFont="1" applyBorder="1" applyAlignment="1">
      <alignment vertical="top"/>
    </xf>
    <xf numFmtId="164" fontId="2" fillId="4" borderId="1" xfId="2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3" fontId="3" fillId="5" borderId="1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5" borderId="3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/>
    </xf>
    <xf numFmtId="164" fontId="2" fillId="0" borderId="1" xfId="2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3" fillId="7" borderId="3" xfId="0" applyFont="1" applyFill="1" applyBorder="1" applyAlignment="1">
      <alignment vertical="top"/>
    </xf>
    <xf numFmtId="0" fontId="3" fillId="7" borderId="1" xfId="0" applyFont="1" applyFill="1" applyBorder="1" applyAlignment="1">
      <alignment vertical="top"/>
    </xf>
    <xf numFmtId="3" fontId="3" fillId="7" borderId="1" xfId="0" applyNumberFormat="1" applyFont="1" applyFill="1" applyBorder="1" applyAlignment="1">
      <alignment vertical="top"/>
    </xf>
    <xf numFmtId="0" fontId="3" fillId="8" borderId="3" xfId="0" applyFont="1" applyFill="1" applyBorder="1" applyAlignment="1">
      <alignment vertical="top"/>
    </xf>
    <xf numFmtId="0" fontId="3" fillId="8" borderId="1" xfId="0" applyFont="1" applyFill="1" applyBorder="1" applyAlignment="1">
      <alignment vertical="top"/>
    </xf>
    <xf numFmtId="164" fontId="3" fillId="8" borderId="1" xfId="0" applyNumberFormat="1" applyFont="1" applyFill="1" applyBorder="1" applyAlignment="1">
      <alignment vertical="top"/>
    </xf>
    <xf numFmtId="3" fontId="3" fillId="8" borderId="1" xfId="0" applyNumberFormat="1" applyFont="1" applyFill="1" applyBorder="1" applyAlignment="1">
      <alignment vertical="top"/>
    </xf>
    <xf numFmtId="164" fontId="3" fillId="5" borderId="1" xfId="2" applyNumberFormat="1" applyFont="1" applyFill="1" applyBorder="1" applyAlignment="1">
      <alignment vertical="top"/>
    </xf>
    <xf numFmtId="165" fontId="3" fillId="5" borderId="1" xfId="2" applyNumberFormat="1" applyFont="1" applyFill="1" applyBorder="1" applyAlignment="1">
      <alignment vertical="top"/>
    </xf>
    <xf numFmtId="0" fontId="3" fillId="5" borderId="3" xfId="0" applyFont="1" applyFill="1" applyBorder="1" applyAlignment="1">
      <alignment horizontal="left" vertical="top"/>
    </xf>
    <xf numFmtId="165" fontId="2" fillId="0" borderId="0" xfId="0" applyNumberFormat="1" applyFont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</cellXfs>
  <cellStyles count="3">
    <cellStyle name="Comma" xfId="2" builtinId="3"/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3"/>
  <sheetViews>
    <sheetView tabSelected="1" topLeftCell="A80" zoomScaleNormal="100" workbookViewId="0">
      <selection activeCell="B95" sqref="B95"/>
    </sheetView>
  </sheetViews>
  <sheetFormatPr defaultColWidth="8.85546875" defaultRowHeight="14.25"/>
  <cols>
    <col min="1" max="1" width="16.85546875" style="1" customWidth="1"/>
    <col min="2" max="2" width="32.28515625" style="1" customWidth="1"/>
    <col min="3" max="3" width="31.5703125" style="1" customWidth="1"/>
    <col min="4" max="4" width="12.7109375" style="1" customWidth="1"/>
    <col min="5" max="5" width="11.7109375" style="1" customWidth="1"/>
    <col min="6" max="6" width="10.7109375" style="1" customWidth="1"/>
    <col min="7" max="7" width="13.7109375" style="1" customWidth="1"/>
    <col min="8" max="8" width="15" style="1" customWidth="1"/>
    <col min="9" max="16384" width="8.85546875" style="1"/>
  </cols>
  <sheetData>
    <row r="1" spans="1:8" s="2" customFormat="1" ht="15">
      <c r="A1" s="48"/>
      <c r="B1" s="2" t="s">
        <v>100</v>
      </c>
      <c r="G1" s="2" t="s">
        <v>1</v>
      </c>
    </row>
    <row r="2" spans="1:8" s="2" customFormat="1" ht="15">
      <c r="A2" s="49"/>
      <c r="B2" s="50" t="s">
        <v>105</v>
      </c>
      <c r="C2" s="50"/>
      <c r="G2" s="2">
        <v>100</v>
      </c>
    </row>
    <row r="3" spans="1:8" s="2" customFormat="1" ht="15">
      <c r="A3" s="18" t="s">
        <v>2</v>
      </c>
    </row>
    <row r="4" spans="1:8" s="2" customFormat="1" ht="15" customHeight="1">
      <c r="A4" s="45" t="s">
        <v>81</v>
      </c>
      <c r="B4" s="17" t="s">
        <v>106</v>
      </c>
      <c r="C4" s="40"/>
      <c r="D4" s="40"/>
      <c r="E4" s="40"/>
      <c r="F4" s="40"/>
      <c r="G4" s="40"/>
      <c r="H4" s="40"/>
    </row>
    <row r="5" spans="1:8" s="2" customFormat="1" ht="15">
      <c r="A5" s="46"/>
      <c r="B5" s="21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102</v>
      </c>
    </row>
    <row r="6" spans="1:8" s="2" customFormat="1" ht="15">
      <c r="A6" s="46"/>
      <c r="B6" s="19" t="s">
        <v>79</v>
      </c>
      <c r="C6" s="8" t="s">
        <v>82</v>
      </c>
      <c r="D6" s="5">
        <v>20</v>
      </c>
      <c r="E6" s="5">
        <v>3000</v>
      </c>
      <c r="F6" s="5">
        <v>1</v>
      </c>
      <c r="G6" s="5">
        <f t="shared" ref="G6:G10" si="0">E6*D6*F6</f>
        <v>60000</v>
      </c>
      <c r="H6" s="5">
        <f t="shared" ref="H6:H10" si="1">G6/$G$2</f>
        <v>600</v>
      </c>
    </row>
    <row r="7" spans="1:8" s="2" customFormat="1" ht="15">
      <c r="A7" s="46"/>
      <c r="B7" s="20" t="s">
        <v>76</v>
      </c>
      <c r="C7" s="8" t="s">
        <v>97</v>
      </c>
      <c r="D7" s="5">
        <v>35</v>
      </c>
      <c r="E7" s="5">
        <v>2000</v>
      </c>
      <c r="F7" s="5">
        <v>2</v>
      </c>
      <c r="G7" s="5">
        <f t="shared" si="0"/>
        <v>140000</v>
      </c>
      <c r="H7" s="5">
        <f t="shared" si="1"/>
        <v>1400</v>
      </c>
    </row>
    <row r="8" spans="1:8" s="2" customFormat="1" ht="15">
      <c r="A8" s="46"/>
      <c r="B8" s="19" t="s">
        <v>20</v>
      </c>
      <c r="C8" s="8" t="s">
        <v>98</v>
      </c>
      <c r="D8" s="5">
        <v>35</v>
      </c>
      <c r="E8" s="5">
        <v>2500</v>
      </c>
      <c r="F8" s="5">
        <v>2</v>
      </c>
      <c r="G8" s="5">
        <f t="shared" si="0"/>
        <v>175000</v>
      </c>
      <c r="H8" s="5">
        <f t="shared" si="1"/>
        <v>1750</v>
      </c>
    </row>
    <row r="9" spans="1:8" s="2" customFormat="1" ht="15">
      <c r="A9" s="46"/>
      <c r="B9" s="19" t="s">
        <v>77</v>
      </c>
      <c r="C9" s="8" t="s">
        <v>99</v>
      </c>
      <c r="D9" s="5">
        <v>35</v>
      </c>
      <c r="E9" s="5">
        <v>500</v>
      </c>
      <c r="F9" s="5">
        <v>1</v>
      </c>
      <c r="G9" s="5">
        <f t="shared" si="0"/>
        <v>17500</v>
      </c>
      <c r="H9" s="5">
        <f t="shared" si="1"/>
        <v>175</v>
      </c>
    </row>
    <row r="10" spans="1:8" s="2" customFormat="1" ht="15">
      <c r="A10" s="46"/>
      <c r="B10" s="20" t="s">
        <v>16</v>
      </c>
      <c r="C10" s="8" t="s">
        <v>80</v>
      </c>
      <c r="D10" s="5">
        <v>1</v>
      </c>
      <c r="E10" s="5">
        <v>1000</v>
      </c>
      <c r="F10" s="5">
        <v>1</v>
      </c>
      <c r="G10" s="5">
        <f t="shared" si="0"/>
        <v>1000</v>
      </c>
      <c r="H10" s="5">
        <f t="shared" si="1"/>
        <v>10</v>
      </c>
    </row>
    <row r="11" spans="1:8" s="2" customFormat="1" ht="15">
      <c r="A11" s="46"/>
      <c r="B11" s="29" t="s">
        <v>78</v>
      </c>
      <c r="C11" s="30"/>
      <c r="D11" s="30"/>
      <c r="E11" s="30"/>
      <c r="F11" s="30"/>
      <c r="G11" s="31">
        <f>SUM(G6:G10)</f>
        <v>393500</v>
      </c>
      <c r="H11" s="31">
        <f>SUM(H6:H10)</f>
        <v>3935</v>
      </c>
    </row>
    <row r="12" spans="1:8" ht="18" customHeight="1">
      <c r="A12" s="46"/>
      <c r="B12" s="17" t="s">
        <v>107</v>
      </c>
      <c r="C12" s="40"/>
      <c r="D12" s="40"/>
      <c r="E12" s="40"/>
      <c r="F12" s="40"/>
      <c r="G12" s="40"/>
      <c r="H12" s="40"/>
    </row>
    <row r="13" spans="1:8" ht="18.75" customHeight="1">
      <c r="A13" s="46"/>
      <c r="B13" s="21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102</v>
      </c>
    </row>
    <row r="14" spans="1:8" ht="14.25" customHeight="1">
      <c r="A14" s="46"/>
      <c r="B14" s="19" t="s">
        <v>9</v>
      </c>
      <c r="C14" s="8" t="s">
        <v>95</v>
      </c>
      <c r="D14" s="5">
        <v>60</v>
      </c>
      <c r="E14" s="5">
        <v>800</v>
      </c>
      <c r="F14" s="5">
        <v>12</v>
      </c>
      <c r="G14" s="5">
        <f>E14*D14*F14</f>
        <v>576000</v>
      </c>
      <c r="H14" s="5">
        <f t="shared" ref="H14:H23" si="2">G14/$G$2</f>
        <v>5760</v>
      </c>
    </row>
    <row r="15" spans="1:8" ht="15.75" customHeight="1">
      <c r="A15" s="46"/>
      <c r="B15" s="20" t="s">
        <v>10</v>
      </c>
      <c r="C15" s="8" t="s">
        <v>41</v>
      </c>
      <c r="D15" s="5">
        <v>1</v>
      </c>
      <c r="E15" s="5">
        <v>10000</v>
      </c>
      <c r="F15" s="5">
        <v>12</v>
      </c>
      <c r="G15" s="5">
        <f t="shared" ref="G15:G22" si="3">E15*D15*F15</f>
        <v>120000</v>
      </c>
      <c r="H15" s="5">
        <f t="shared" si="2"/>
        <v>1200</v>
      </c>
    </row>
    <row r="16" spans="1:8" ht="28.5" customHeight="1">
      <c r="A16" s="46"/>
      <c r="B16" s="19" t="s">
        <v>11</v>
      </c>
      <c r="C16" s="8" t="s">
        <v>48</v>
      </c>
      <c r="D16" s="5">
        <v>60</v>
      </c>
      <c r="E16" s="5">
        <v>1000</v>
      </c>
      <c r="F16" s="5">
        <v>12</v>
      </c>
      <c r="G16" s="5">
        <f>E16*D16*F16</f>
        <v>720000</v>
      </c>
      <c r="H16" s="5">
        <f t="shared" si="2"/>
        <v>7200</v>
      </c>
    </row>
    <row r="17" spans="1:8" ht="15.75" customHeight="1">
      <c r="A17" s="46"/>
      <c r="B17" s="19" t="s">
        <v>50</v>
      </c>
      <c r="C17" s="8" t="s">
        <v>59</v>
      </c>
      <c r="D17" s="5">
        <v>3</v>
      </c>
      <c r="E17" s="5">
        <v>3000</v>
      </c>
      <c r="F17" s="5">
        <v>12</v>
      </c>
      <c r="G17" s="5">
        <f t="shared" ref="G17:G18" si="4">E17*D17*F17</f>
        <v>108000</v>
      </c>
      <c r="H17" s="5">
        <f t="shared" si="2"/>
        <v>1080</v>
      </c>
    </row>
    <row r="18" spans="1:8" ht="15.75" customHeight="1">
      <c r="A18" s="46"/>
      <c r="B18" s="19" t="s">
        <v>57</v>
      </c>
      <c r="C18" s="8" t="s">
        <v>60</v>
      </c>
      <c r="D18" s="5">
        <v>3</v>
      </c>
      <c r="E18" s="5">
        <v>1000</v>
      </c>
      <c r="F18" s="5">
        <v>12</v>
      </c>
      <c r="G18" s="5">
        <f t="shared" si="4"/>
        <v>36000</v>
      </c>
      <c r="H18" s="5">
        <f t="shared" si="2"/>
        <v>360</v>
      </c>
    </row>
    <row r="19" spans="1:8" ht="15" customHeight="1">
      <c r="A19" s="46"/>
      <c r="B19" s="20" t="s">
        <v>12</v>
      </c>
      <c r="C19" s="8" t="s">
        <v>42</v>
      </c>
      <c r="D19" s="5">
        <v>1</v>
      </c>
      <c r="E19" s="5">
        <v>5000</v>
      </c>
      <c r="F19" s="5">
        <v>12</v>
      </c>
      <c r="G19" s="5">
        <f>E19*D19*F19</f>
        <v>60000</v>
      </c>
      <c r="H19" s="5">
        <f t="shared" si="2"/>
        <v>600</v>
      </c>
    </row>
    <row r="20" spans="1:8">
      <c r="A20" s="46"/>
      <c r="B20" s="20" t="s">
        <v>13</v>
      </c>
      <c r="C20" s="8" t="s">
        <v>43</v>
      </c>
      <c r="D20" s="5">
        <v>1</v>
      </c>
      <c r="E20" s="5">
        <v>3000</v>
      </c>
      <c r="F20" s="5">
        <v>12</v>
      </c>
      <c r="G20" s="5">
        <f>E20*D20*F20</f>
        <v>36000</v>
      </c>
      <c r="H20" s="5">
        <f t="shared" si="2"/>
        <v>360</v>
      </c>
    </row>
    <row r="21" spans="1:8">
      <c r="A21" s="46"/>
      <c r="B21" s="20" t="s">
        <v>14</v>
      </c>
      <c r="C21" s="8" t="s">
        <v>96</v>
      </c>
      <c r="D21" s="5">
        <v>60</v>
      </c>
      <c r="E21" s="26">
        <v>50</v>
      </c>
      <c r="F21" s="5">
        <v>12</v>
      </c>
      <c r="G21" s="5">
        <f>E21*D21*F21</f>
        <v>36000</v>
      </c>
      <c r="H21" s="6">
        <f t="shared" si="2"/>
        <v>360</v>
      </c>
    </row>
    <row r="22" spans="1:8">
      <c r="A22" s="46"/>
      <c r="B22" s="20" t="s">
        <v>15</v>
      </c>
      <c r="C22" s="8" t="s">
        <v>61</v>
      </c>
      <c r="D22" s="5">
        <v>60</v>
      </c>
      <c r="E22" s="6">
        <v>300</v>
      </c>
      <c r="F22" s="5">
        <v>12</v>
      </c>
      <c r="G22" s="5">
        <f t="shared" si="3"/>
        <v>216000</v>
      </c>
      <c r="H22" s="6">
        <f t="shared" si="2"/>
        <v>2160</v>
      </c>
    </row>
    <row r="23" spans="1:8">
      <c r="A23" s="46"/>
      <c r="B23" s="19" t="s">
        <v>16</v>
      </c>
      <c r="C23" s="8" t="s">
        <v>44</v>
      </c>
      <c r="D23" s="5">
        <v>1</v>
      </c>
      <c r="E23" s="3">
        <v>1000</v>
      </c>
      <c r="F23" s="5">
        <v>12</v>
      </c>
      <c r="G23" s="5">
        <f>E23*D23*F23</f>
        <v>12000</v>
      </c>
      <c r="H23" s="6">
        <f t="shared" si="2"/>
        <v>120</v>
      </c>
    </row>
    <row r="24" spans="1:8" ht="15">
      <c r="A24" s="46"/>
      <c r="B24" s="29" t="s">
        <v>19</v>
      </c>
      <c r="C24" s="30"/>
      <c r="D24" s="30"/>
      <c r="E24" s="30"/>
      <c r="F24" s="30"/>
      <c r="G24" s="31">
        <f>SUM(G14:G23)</f>
        <v>1920000</v>
      </c>
      <c r="H24" s="31">
        <f>SUM(H14:H23)</f>
        <v>19200</v>
      </c>
    </row>
    <row r="25" spans="1:8" ht="21" customHeight="1">
      <c r="A25" s="46"/>
      <c r="B25" s="44" t="s">
        <v>108</v>
      </c>
      <c r="C25" s="43"/>
      <c r="D25" s="43"/>
      <c r="E25" s="43"/>
      <c r="F25" s="43"/>
      <c r="G25" s="43"/>
      <c r="H25" s="43"/>
    </row>
    <row r="26" spans="1:8" ht="15">
      <c r="A26" s="46"/>
      <c r="B26" s="21" t="s">
        <v>3</v>
      </c>
      <c r="C26" s="4" t="s">
        <v>4</v>
      </c>
      <c r="D26" s="4" t="s">
        <v>5</v>
      </c>
      <c r="E26" s="4" t="s">
        <v>6</v>
      </c>
      <c r="F26" s="4"/>
      <c r="G26" s="4" t="s">
        <v>8</v>
      </c>
      <c r="H26" s="4" t="s">
        <v>102</v>
      </c>
    </row>
    <row r="27" spans="1:8">
      <c r="A27" s="46"/>
      <c r="B27" s="20" t="s">
        <v>18</v>
      </c>
      <c r="C27" s="8" t="s">
        <v>47</v>
      </c>
      <c r="D27" s="5">
        <v>30</v>
      </c>
      <c r="E27" s="5">
        <v>800</v>
      </c>
      <c r="F27" s="5">
        <v>8</v>
      </c>
      <c r="G27" s="5">
        <f t="shared" ref="G27:G35" si="5">E27*D27*F27</f>
        <v>192000</v>
      </c>
      <c r="H27" s="5">
        <f t="shared" ref="H27:H35" si="6">G27/$G$2</f>
        <v>1920</v>
      </c>
    </row>
    <row r="28" spans="1:8">
      <c r="A28" s="46"/>
      <c r="B28" s="20" t="s">
        <v>10</v>
      </c>
      <c r="C28" s="8" t="s">
        <v>41</v>
      </c>
      <c r="D28" s="5">
        <v>1</v>
      </c>
      <c r="E28" s="5">
        <v>10000</v>
      </c>
      <c r="F28" s="5">
        <v>8</v>
      </c>
      <c r="G28" s="5">
        <f t="shared" si="5"/>
        <v>80000</v>
      </c>
      <c r="H28" s="5">
        <f t="shared" si="6"/>
        <v>800</v>
      </c>
    </row>
    <row r="29" spans="1:8" ht="28.5" customHeight="1">
      <c r="A29" s="46"/>
      <c r="B29" s="20" t="s">
        <v>11</v>
      </c>
      <c r="C29" s="8" t="s">
        <v>48</v>
      </c>
      <c r="D29" s="5">
        <v>30</v>
      </c>
      <c r="E29" s="5">
        <v>1000</v>
      </c>
      <c r="F29" s="5">
        <v>8</v>
      </c>
      <c r="G29" s="5">
        <f t="shared" si="5"/>
        <v>240000</v>
      </c>
      <c r="H29" s="5">
        <f t="shared" si="6"/>
        <v>2400</v>
      </c>
    </row>
    <row r="30" spans="1:8">
      <c r="A30" s="46"/>
      <c r="B30" s="20" t="s">
        <v>50</v>
      </c>
      <c r="C30" s="8" t="s">
        <v>59</v>
      </c>
      <c r="D30" s="5">
        <v>3</v>
      </c>
      <c r="E30" s="5">
        <v>3000</v>
      </c>
      <c r="F30" s="5">
        <v>8</v>
      </c>
      <c r="G30" s="5">
        <f t="shared" si="5"/>
        <v>72000</v>
      </c>
      <c r="H30" s="5">
        <f t="shared" si="6"/>
        <v>720</v>
      </c>
    </row>
    <row r="31" spans="1:8">
      <c r="A31" s="46"/>
      <c r="B31" s="20" t="s">
        <v>57</v>
      </c>
      <c r="C31" s="8" t="s">
        <v>60</v>
      </c>
      <c r="D31" s="5">
        <v>3</v>
      </c>
      <c r="E31" s="5">
        <v>1000</v>
      </c>
      <c r="F31" s="5">
        <v>8</v>
      </c>
      <c r="G31" s="5">
        <f t="shared" si="5"/>
        <v>24000</v>
      </c>
      <c r="H31" s="5">
        <f t="shared" si="6"/>
        <v>240</v>
      </c>
    </row>
    <row r="32" spans="1:8">
      <c r="A32" s="46"/>
      <c r="B32" s="20" t="s">
        <v>15</v>
      </c>
      <c r="C32" s="8" t="s">
        <v>49</v>
      </c>
      <c r="D32" s="5">
        <v>30</v>
      </c>
      <c r="E32" s="5">
        <v>200</v>
      </c>
      <c r="F32" s="5">
        <v>4</v>
      </c>
      <c r="G32" s="5">
        <f t="shared" si="5"/>
        <v>24000</v>
      </c>
      <c r="H32" s="5">
        <f t="shared" si="6"/>
        <v>240</v>
      </c>
    </row>
    <row r="33" spans="1:8">
      <c r="A33" s="46"/>
      <c r="B33" s="20" t="s">
        <v>17</v>
      </c>
      <c r="C33" s="8" t="s">
        <v>45</v>
      </c>
      <c r="D33" s="5">
        <v>2</v>
      </c>
      <c r="E33" s="5">
        <v>5000</v>
      </c>
      <c r="F33" s="5">
        <v>8</v>
      </c>
      <c r="G33" s="5">
        <f t="shared" si="5"/>
        <v>80000</v>
      </c>
      <c r="H33" s="5">
        <f t="shared" si="6"/>
        <v>800</v>
      </c>
    </row>
    <row r="34" spans="1:8" ht="28.5">
      <c r="A34" s="46"/>
      <c r="B34" s="20" t="s">
        <v>13</v>
      </c>
      <c r="C34" s="8" t="s">
        <v>46</v>
      </c>
      <c r="D34" s="5">
        <v>1</v>
      </c>
      <c r="E34" s="5">
        <v>5000</v>
      </c>
      <c r="F34" s="5">
        <v>8</v>
      </c>
      <c r="G34" s="5">
        <f t="shared" si="5"/>
        <v>40000</v>
      </c>
      <c r="H34" s="6">
        <f t="shared" si="6"/>
        <v>400</v>
      </c>
    </row>
    <row r="35" spans="1:8">
      <c r="A35" s="46"/>
      <c r="B35" s="19" t="s">
        <v>16</v>
      </c>
      <c r="C35" s="8" t="s">
        <v>44</v>
      </c>
      <c r="D35" s="5">
        <v>1</v>
      </c>
      <c r="E35" s="5">
        <v>1000</v>
      </c>
      <c r="F35" s="5">
        <v>4</v>
      </c>
      <c r="G35" s="5">
        <f t="shared" si="5"/>
        <v>4000</v>
      </c>
      <c r="H35" s="6">
        <f t="shared" si="6"/>
        <v>40</v>
      </c>
    </row>
    <row r="36" spans="1:8" ht="15">
      <c r="A36" s="46"/>
      <c r="B36" s="32" t="s">
        <v>109</v>
      </c>
      <c r="C36" s="33"/>
      <c r="D36" s="33"/>
      <c r="E36" s="34"/>
      <c r="F36" s="34"/>
      <c r="G36" s="35">
        <f>SUM(G27:G35)</f>
        <v>756000</v>
      </c>
      <c r="H36" s="35">
        <f>SUM(H27:H35)</f>
        <v>7560</v>
      </c>
    </row>
    <row r="37" spans="1:8" ht="21" customHeight="1">
      <c r="A37" s="46"/>
      <c r="B37" s="17" t="s">
        <v>110</v>
      </c>
      <c r="C37" s="40"/>
      <c r="D37" s="40"/>
      <c r="E37" s="40"/>
      <c r="F37" s="40"/>
      <c r="G37" s="40"/>
      <c r="H37" s="40"/>
    </row>
    <row r="38" spans="1:8" ht="15">
      <c r="A38" s="46"/>
      <c r="B38" s="21" t="s">
        <v>3</v>
      </c>
      <c r="C38" s="4" t="s">
        <v>4</v>
      </c>
      <c r="D38" s="4" t="s">
        <v>5</v>
      </c>
      <c r="E38" s="4" t="s">
        <v>6</v>
      </c>
      <c r="F38" s="4"/>
      <c r="G38" s="4" t="s">
        <v>8</v>
      </c>
      <c r="H38" s="4" t="s">
        <v>102</v>
      </c>
    </row>
    <row r="39" spans="1:8">
      <c r="A39" s="46"/>
      <c r="B39" s="19" t="s">
        <v>18</v>
      </c>
      <c r="C39" s="8" t="s">
        <v>70</v>
      </c>
      <c r="D39" s="5">
        <v>28</v>
      </c>
      <c r="E39" s="5">
        <v>800</v>
      </c>
      <c r="F39" s="5">
        <v>3</v>
      </c>
      <c r="G39" s="5">
        <f t="shared" ref="G39:G47" si="7">E39*D39*F39</f>
        <v>67200</v>
      </c>
      <c r="H39" s="6">
        <f t="shared" ref="H39:H47" si="8">G39/$G$2</f>
        <v>672</v>
      </c>
    </row>
    <row r="40" spans="1:8">
      <c r="A40" s="46"/>
      <c r="B40" s="19" t="s">
        <v>50</v>
      </c>
      <c r="C40" s="8" t="s">
        <v>69</v>
      </c>
      <c r="D40" s="5">
        <v>3</v>
      </c>
      <c r="E40" s="5">
        <v>3000</v>
      </c>
      <c r="F40" s="5">
        <v>3</v>
      </c>
      <c r="G40" s="5">
        <f t="shared" si="7"/>
        <v>27000</v>
      </c>
      <c r="H40" s="6">
        <f t="shared" si="8"/>
        <v>270</v>
      </c>
    </row>
    <row r="41" spans="1:8">
      <c r="A41" s="46"/>
      <c r="B41" s="19" t="s">
        <v>68</v>
      </c>
      <c r="C41" s="8" t="s">
        <v>67</v>
      </c>
      <c r="D41" s="5">
        <v>25</v>
      </c>
      <c r="E41" s="5">
        <v>3000</v>
      </c>
      <c r="F41" s="5">
        <v>3</v>
      </c>
      <c r="G41" s="5">
        <f t="shared" si="7"/>
        <v>225000</v>
      </c>
      <c r="H41" s="6">
        <f t="shared" si="8"/>
        <v>2250</v>
      </c>
    </row>
    <row r="42" spans="1:8">
      <c r="A42" s="46"/>
      <c r="B42" s="19" t="s">
        <v>11</v>
      </c>
      <c r="C42" s="8" t="s">
        <v>74</v>
      </c>
      <c r="D42" s="5">
        <v>25</v>
      </c>
      <c r="E42" s="5">
        <v>3000</v>
      </c>
      <c r="F42" s="5">
        <v>1</v>
      </c>
      <c r="G42" s="5">
        <f t="shared" si="7"/>
        <v>75000</v>
      </c>
      <c r="H42" s="6">
        <f t="shared" si="8"/>
        <v>750</v>
      </c>
    </row>
    <row r="43" spans="1:8">
      <c r="A43" s="46"/>
      <c r="B43" s="19" t="s">
        <v>15</v>
      </c>
      <c r="C43" s="8" t="s">
        <v>94</v>
      </c>
      <c r="D43" s="5">
        <v>25</v>
      </c>
      <c r="E43" s="5">
        <v>200</v>
      </c>
      <c r="F43" s="5">
        <v>1</v>
      </c>
      <c r="G43" s="5">
        <f t="shared" si="7"/>
        <v>5000</v>
      </c>
      <c r="H43" s="6">
        <f t="shared" si="8"/>
        <v>50</v>
      </c>
    </row>
    <row r="44" spans="1:8">
      <c r="A44" s="46"/>
      <c r="B44" s="19" t="s">
        <v>12</v>
      </c>
      <c r="C44" s="8" t="s">
        <v>71</v>
      </c>
      <c r="D44" s="5">
        <v>2</v>
      </c>
      <c r="E44" s="5">
        <v>5000</v>
      </c>
      <c r="F44" s="5">
        <v>3</v>
      </c>
      <c r="G44" s="5">
        <f t="shared" si="7"/>
        <v>30000</v>
      </c>
      <c r="H44" s="6">
        <f t="shared" si="8"/>
        <v>300</v>
      </c>
    </row>
    <row r="45" spans="1:8">
      <c r="A45" s="46"/>
      <c r="B45" s="19" t="s">
        <v>13</v>
      </c>
      <c r="C45" s="8" t="s">
        <v>72</v>
      </c>
      <c r="D45" s="5">
        <v>1</v>
      </c>
      <c r="E45" s="5">
        <v>5000</v>
      </c>
      <c r="F45" s="5">
        <v>3</v>
      </c>
      <c r="G45" s="5">
        <f t="shared" si="7"/>
        <v>15000</v>
      </c>
      <c r="H45" s="6">
        <f t="shared" si="8"/>
        <v>150</v>
      </c>
    </row>
    <row r="46" spans="1:8">
      <c r="A46" s="46"/>
      <c r="B46" s="19" t="s">
        <v>14</v>
      </c>
      <c r="C46" s="8" t="s">
        <v>73</v>
      </c>
      <c r="D46" s="5">
        <v>30</v>
      </c>
      <c r="E46" s="5">
        <v>50</v>
      </c>
      <c r="F46" s="5">
        <v>3</v>
      </c>
      <c r="G46" s="5">
        <f t="shared" si="7"/>
        <v>4500</v>
      </c>
      <c r="H46" s="6">
        <f t="shared" si="8"/>
        <v>45</v>
      </c>
    </row>
    <row r="47" spans="1:8">
      <c r="A47" s="46"/>
      <c r="B47" s="19" t="s">
        <v>16</v>
      </c>
      <c r="C47" s="8" t="s">
        <v>80</v>
      </c>
      <c r="D47" s="5">
        <v>1</v>
      </c>
      <c r="E47" s="5">
        <v>1000</v>
      </c>
      <c r="F47" s="5">
        <v>1</v>
      </c>
      <c r="G47" s="5">
        <f t="shared" si="7"/>
        <v>1000</v>
      </c>
      <c r="H47" s="6">
        <f t="shared" si="8"/>
        <v>10</v>
      </c>
    </row>
    <row r="48" spans="1:8" ht="15">
      <c r="A48" s="46"/>
      <c r="B48" s="32" t="s">
        <v>111</v>
      </c>
      <c r="C48" s="33"/>
      <c r="D48" s="33"/>
      <c r="E48" s="34"/>
      <c r="F48" s="34"/>
      <c r="G48" s="35">
        <f>SUM(G39:G47)</f>
        <v>449700</v>
      </c>
      <c r="H48" s="35">
        <f>SUM(H39:H47)</f>
        <v>4497</v>
      </c>
    </row>
    <row r="49" spans="1:8" ht="23.25" customHeight="1">
      <c r="A49" s="46"/>
      <c r="B49" s="12" t="s">
        <v>112</v>
      </c>
      <c r="C49" s="12"/>
      <c r="D49" s="12"/>
      <c r="E49" s="12"/>
      <c r="F49" s="12"/>
      <c r="G49" s="12"/>
      <c r="H49" s="12"/>
    </row>
    <row r="50" spans="1:8" ht="15">
      <c r="A50" s="46"/>
      <c r="B50" s="21" t="s">
        <v>3</v>
      </c>
      <c r="C50" s="4" t="s">
        <v>4</v>
      </c>
      <c r="D50" s="4" t="s">
        <v>5</v>
      </c>
      <c r="E50" s="4" t="s">
        <v>6</v>
      </c>
      <c r="F50" s="4"/>
      <c r="G50" s="4" t="s">
        <v>8</v>
      </c>
      <c r="H50" s="4" t="s">
        <v>102</v>
      </c>
    </row>
    <row r="51" spans="1:8" ht="28.5">
      <c r="A51" s="46"/>
      <c r="B51" s="19" t="s">
        <v>20</v>
      </c>
      <c r="C51" s="8" t="s">
        <v>87</v>
      </c>
      <c r="D51" s="5">
        <v>25</v>
      </c>
      <c r="E51" s="5">
        <v>2000</v>
      </c>
      <c r="F51" s="5">
        <v>5</v>
      </c>
      <c r="G51" s="5">
        <f>E51*D51*F51</f>
        <v>250000</v>
      </c>
      <c r="H51" s="5">
        <f t="shared" ref="H51:H57" si="9">G51/$G$2</f>
        <v>2500</v>
      </c>
    </row>
    <row r="52" spans="1:8">
      <c r="A52" s="46"/>
      <c r="B52" s="20" t="s">
        <v>10</v>
      </c>
      <c r="C52" s="8" t="s">
        <v>92</v>
      </c>
      <c r="D52" s="5">
        <v>1</v>
      </c>
      <c r="E52" s="5">
        <v>3000</v>
      </c>
      <c r="F52" s="5">
        <v>5</v>
      </c>
      <c r="G52" s="5">
        <f t="shared" ref="G52:G57" si="10">E52*D52*F52</f>
        <v>15000</v>
      </c>
      <c r="H52" s="5">
        <f t="shared" si="9"/>
        <v>150</v>
      </c>
    </row>
    <row r="53" spans="1:8" ht="29.25" customHeight="1">
      <c r="A53" s="46"/>
      <c r="B53" s="19" t="s">
        <v>11</v>
      </c>
      <c r="C53" s="8" t="s">
        <v>93</v>
      </c>
      <c r="D53" s="27">
        <v>25</v>
      </c>
      <c r="E53" s="5">
        <v>3000</v>
      </c>
      <c r="F53" s="5">
        <v>5</v>
      </c>
      <c r="G53" s="5">
        <f t="shared" si="10"/>
        <v>375000</v>
      </c>
      <c r="H53" s="5">
        <f t="shared" si="9"/>
        <v>3750</v>
      </c>
    </row>
    <row r="54" spans="1:8">
      <c r="A54" s="46"/>
      <c r="B54" s="20" t="s">
        <v>17</v>
      </c>
      <c r="C54" s="8" t="s">
        <v>88</v>
      </c>
      <c r="D54" s="5">
        <v>1</v>
      </c>
      <c r="E54" s="5">
        <v>5000</v>
      </c>
      <c r="F54" s="5">
        <v>5</v>
      </c>
      <c r="G54" s="5">
        <f t="shared" si="10"/>
        <v>25000</v>
      </c>
      <c r="H54" s="5">
        <f t="shared" si="9"/>
        <v>250</v>
      </c>
    </row>
    <row r="55" spans="1:8" ht="28.5">
      <c r="A55" s="46"/>
      <c r="B55" s="20" t="s">
        <v>13</v>
      </c>
      <c r="C55" s="8" t="s">
        <v>89</v>
      </c>
      <c r="D55" s="5">
        <v>1</v>
      </c>
      <c r="E55" s="5">
        <v>5000</v>
      </c>
      <c r="F55" s="5">
        <v>5</v>
      </c>
      <c r="G55" s="5">
        <f t="shared" si="10"/>
        <v>25000</v>
      </c>
      <c r="H55" s="5">
        <f t="shared" si="9"/>
        <v>250</v>
      </c>
    </row>
    <row r="56" spans="1:8">
      <c r="A56" s="46"/>
      <c r="B56" s="20" t="s">
        <v>15</v>
      </c>
      <c r="C56" s="8" t="s">
        <v>90</v>
      </c>
      <c r="D56" s="5">
        <v>25</v>
      </c>
      <c r="E56" s="5">
        <v>100</v>
      </c>
      <c r="F56" s="5">
        <v>5</v>
      </c>
      <c r="G56" s="5">
        <f t="shared" si="10"/>
        <v>12500</v>
      </c>
      <c r="H56" s="6">
        <f t="shared" si="9"/>
        <v>125</v>
      </c>
    </row>
    <row r="57" spans="1:8">
      <c r="A57" s="46"/>
      <c r="B57" s="19" t="s">
        <v>16</v>
      </c>
      <c r="C57" s="8" t="s">
        <v>91</v>
      </c>
      <c r="D57" s="5">
        <v>1</v>
      </c>
      <c r="E57" s="6">
        <v>1000</v>
      </c>
      <c r="F57" s="6">
        <v>5</v>
      </c>
      <c r="G57" s="5">
        <f t="shared" si="10"/>
        <v>5000</v>
      </c>
      <c r="H57" s="6">
        <f t="shared" si="9"/>
        <v>50</v>
      </c>
    </row>
    <row r="58" spans="1:8" ht="15">
      <c r="A58" s="46"/>
      <c r="B58" s="29" t="s">
        <v>113</v>
      </c>
      <c r="C58" s="30"/>
      <c r="D58" s="30"/>
      <c r="E58" s="30"/>
      <c r="F58" s="30"/>
      <c r="G58" s="31">
        <f>SUM(G51:G57)</f>
        <v>707500</v>
      </c>
      <c r="H58" s="31">
        <f>SUM(H51:H57)</f>
        <v>7075</v>
      </c>
    </row>
    <row r="59" spans="1:8" ht="15">
      <c r="A59" s="46"/>
      <c r="B59" s="17" t="s">
        <v>114</v>
      </c>
      <c r="C59" s="17"/>
      <c r="D59" s="17"/>
      <c r="E59" s="17"/>
      <c r="F59" s="17"/>
      <c r="G59" s="17"/>
      <c r="H59" s="17"/>
    </row>
    <row r="60" spans="1:8" ht="15">
      <c r="A60" s="46"/>
      <c r="B60" s="21" t="s">
        <v>3</v>
      </c>
      <c r="C60" s="4" t="s">
        <v>4</v>
      </c>
      <c r="D60" s="4" t="s">
        <v>5</v>
      </c>
      <c r="E60" s="4" t="s">
        <v>6</v>
      </c>
      <c r="F60" s="4"/>
      <c r="G60" s="4" t="s">
        <v>8</v>
      </c>
      <c r="H60" s="4" t="s">
        <v>102</v>
      </c>
    </row>
    <row r="61" spans="1:8" ht="28.5">
      <c r="A61" s="46"/>
      <c r="B61" s="19" t="s">
        <v>9</v>
      </c>
      <c r="C61" s="8" t="s">
        <v>62</v>
      </c>
      <c r="D61" s="5">
        <v>30</v>
      </c>
      <c r="E61" s="5">
        <v>800</v>
      </c>
      <c r="F61" s="5">
        <v>32</v>
      </c>
      <c r="G61" s="5">
        <f>E61*D61*F61</f>
        <v>768000</v>
      </c>
      <c r="H61" s="5">
        <f t="shared" ref="H61:H67" si="11">G61/$G$2</f>
        <v>7680</v>
      </c>
    </row>
    <row r="62" spans="1:8" ht="15.75" customHeight="1">
      <c r="A62" s="46"/>
      <c r="B62" s="19" t="s">
        <v>50</v>
      </c>
      <c r="C62" s="8" t="s">
        <v>56</v>
      </c>
      <c r="D62" s="5">
        <v>2</v>
      </c>
      <c r="E62" s="5">
        <v>3000</v>
      </c>
      <c r="F62" s="5">
        <v>8</v>
      </c>
      <c r="G62" s="5">
        <f>E62*D62*F62</f>
        <v>48000</v>
      </c>
      <c r="H62" s="5">
        <f t="shared" si="11"/>
        <v>480</v>
      </c>
    </row>
    <row r="63" spans="1:8" ht="15.75" customHeight="1">
      <c r="A63" s="46"/>
      <c r="B63" s="19" t="s">
        <v>57</v>
      </c>
      <c r="C63" s="8" t="s">
        <v>58</v>
      </c>
      <c r="D63" s="5">
        <v>2</v>
      </c>
      <c r="E63" s="5">
        <v>1000</v>
      </c>
      <c r="F63" s="5">
        <v>8</v>
      </c>
      <c r="G63" s="5">
        <f>E63*D63*F63</f>
        <v>16000</v>
      </c>
      <c r="H63" s="5">
        <f t="shared" si="11"/>
        <v>160</v>
      </c>
    </row>
    <row r="64" spans="1:8">
      <c r="A64" s="46"/>
      <c r="B64" s="20" t="s">
        <v>10</v>
      </c>
      <c r="C64" s="8" t="s">
        <v>65</v>
      </c>
      <c r="D64" s="5">
        <v>1</v>
      </c>
      <c r="E64" s="5">
        <v>10000</v>
      </c>
      <c r="F64" s="5">
        <v>8</v>
      </c>
      <c r="G64" s="5">
        <f t="shared" ref="G64:G67" si="12">E64*D64*F64</f>
        <v>80000</v>
      </c>
      <c r="H64" s="5">
        <f t="shared" si="11"/>
        <v>800</v>
      </c>
    </row>
    <row r="65" spans="1:8" ht="28.5">
      <c r="A65" s="46"/>
      <c r="B65" s="20" t="s">
        <v>17</v>
      </c>
      <c r="C65" s="8" t="s">
        <v>63</v>
      </c>
      <c r="D65" s="5">
        <v>1</v>
      </c>
      <c r="E65" s="5">
        <v>5000</v>
      </c>
      <c r="F65" s="5">
        <v>32</v>
      </c>
      <c r="G65" s="5">
        <f t="shared" si="12"/>
        <v>160000</v>
      </c>
      <c r="H65" s="5">
        <f t="shared" si="11"/>
        <v>1600</v>
      </c>
    </row>
    <row r="66" spans="1:8" ht="28.5">
      <c r="A66" s="46"/>
      <c r="B66" s="20" t="s">
        <v>13</v>
      </c>
      <c r="C66" s="8" t="s">
        <v>64</v>
      </c>
      <c r="D66" s="5">
        <v>1</v>
      </c>
      <c r="E66" s="5">
        <v>2000</v>
      </c>
      <c r="F66" s="5">
        <v>32</v>
      </c>
      <c r="G66" s="5">
        <f t="shared" si="12"/>
        <v>64000</v>
      </c>
      <c r="H66" s="5">
        <f t="shared" si="11"/>
        <v>640</v>
      </c>
    </row>
    <row r="67" spans="1:8">
      <c r="A67" s="46"/>
      <c r="B67" s="19" t="s">
        <v>16</v>
      </c>
      <c r="C67" s="8" t="s">
        <v>66</v>
      </c>
      <c r="D67" s="5">
        <v>2</v>
      </c>
      <c r="E67" s="6">
        <v>1000</v>
      </c>
      <c r="F67" s="6">
        <v>4</v>
      </c>
      <c r="G67" s="5">
        <f t="shared" si="12"/>
        <v>8000</v>
      </c>
      <c r="H67" s="6">
        <f t="shared" si="11"/>
        <v>80</v>
      </c>
    </row>
    <row r="68" spans="1:8" ht="15">
      <c r="A68" s="46"/>
      <c r="B68" s="29" t="s">
        <v>115</v>
      </c>
      <c r="C68" s="30"/>
      <c r="D68" s="30"/>
      <c r="E68" s="30"/>
      <c r="F68" s="30"/>
      <c r="G68" s="31">
        <f>SUM(G61:G67)</f>
        <v>1144000</v>
      </c>
      <c r="H68" s="31">
        <f>SUM(H61:H67)</f>
        <v>11440</v>
      </c>
    </row>
    <row r="69" spans="1:8" ht="15">
      <c r="A69" s="46"/>
      <c r="B69" s="12"/>
      <c r="C69" s="12"/>
      <c r="D69" s="12"/>
      <c r="E69" s="12"/>
      <c r="F69" s="12"/>
      <c r="G69" s="12"/>
      <c r="H69" s="12"/>
    </row>
    <row r="70" spans="1:8" ht="15">
      <c r="A70" s="46"/>
      <c r="B70" s="22" t="s">
        <v>21</v>
      </c>
      <c r="C70" s="15"/>
      <c r="D70" s="15"/>
      <c r="E70" s="15"/>
      <c r="F70" s="15"/>
      <c r="G70" s="16">
        <f>G68+G58+G48+G36+G24+G11</f>
        <v>5370700</v>
      </c>
      <c r="H70" s="16">
        <f>H68+H58+H48+H36+H24+H11</f>
        <v>53707</v>
      </c>
    </row>
    <row r="71" spans="1:8" ht="15">
      <c r="A71" s="46"/>
      <c r="B71" s="23"/>
      <c r="C71" s="9"/>
      <c r="D71" s="9"/>
      <c r="E71" s="9"/>
      <c r="F71" s="9"/>
      <c r="G71" s="10"/>
      <c r="H71" s="10"/>
    </row>
    <row r="72" spans="1:8" ht="15">
      <c r="A72" s="46"/>
      <c r="B72" s="23" t="s">
        <v>83</v>
      </c>
      <c r="C72" s="28" t="s">
        <v>35</v>
      </c>
      <c r="D72" s="28">
        <v>1</v>
      </c>
      <c r="E72" s="28">
        <v>1</v>
      </c>
      <c r="F72" s="27">
        <f>G70*5%</f>
        <v>268535</v>
      </c>
      <c r="G72" s="10">
        <f>F72</f>
        <v>268535</v>
      </c>
      <c r="H72" s="10">
        <f>G72/$G$2</f>
        <v>2685.35</v>
      </c>
    </row>
    <row r="73" spans="1:8" ht="15">
      <c r="A73" s="46"/>
      <c r="B73" s="23"/>
      <c r="C73" s="9"/>
      <c r="D73" s="9"/>
      <c r="E73" s="9"/>
      <c r="F73" s="9"/>
      <c r="G73" s="10"/>
      <c r="H73" s="10"/>
    </row>
    <row r="74" spans="1:8" ht="15">
      <c r="A74" s="46"/>
      <c r="B74" s="22" t="s">
        <v>22</v>
      </c>
      <c r="C74" s="15"/>
      <c r="D74" s="15"/>
      <c r="E74" s="15"/>
      <c r="F74" s="15"/>
      <c r="G74" s="16">
        <f>G70+G72</f>
        <v>5639235</v>
      </c>
      <c r="H74" s="16">
        <f>H70+H72</f>
        <v>56392.35</v>
      </c>
    </row>
    <row r="75" spans="1:8" ht="15">
      <c r="A75" s="46"/>
      <c r="B75" s="9"/>
      <c r="C75" s="9"/>
      <c r="D75" s="9"/>
      <c r="E75" s="9"/>
      <c r="F75" s="9"/>
      <c r="G75" s="10"/>
      <c r="H75" s="10"/>
    </row>
    <row r="76" spans="1:8" ht="15">
      <c r="A76" s="46"/>
      <c r="B76" s="41" t="s">
        <v>23</v>
      </c>
      <c r="C76" s="41"/>
      <c r="D76" s="41"/>
      <c r="E76" s="41"/>
      <c r="F76" s="41"/>
      <c r="G76" s="41"/>
      <c r="H76" s="42"/>
    </row>
    <row r="77" spans="1:8" ht="30">
      <c r="A77" s="46"/>
      <c r="B77" s="24" t="s">
        <v>24</v>
      </c>
      <c r="C77" s="7" t="s">
        <v>25</v>
      </c>
      <c r="D77" s="4" t="s">
        <v>26</v>
      </c>
      <c r="E77" s="7" t="s">
        <v>104</v>
      </c>
      <c r="F77" s="7"/>
      <c r="G77" s="4" t="s">
        <v>27</v>
      </c>
      <c r="H77" s="4" t="s">
        <v>103</v>
      </c>
    </row>
    <row r="78" spans="1:8" ht="15">
      <c r="A78" s="46"/>
      <c r="B78" s="24" t="s">
        <v>28</v>
      </c>
      <c r="C78" s="8"/>
      <c r="D78" s="3"/>
      <c r="E78" s="3"/>
      <c r="F78" s="3"/>
      <c r="G78" s="3"/>
      <c r="H78" s="3"/>
    </row>
    <row r="79" spans="1:8">
      <c r="A79" s="46"/>
      <c r="B79" s="20" t="s">
        <v>55</v>
      </c>
      <c r="C79" s="8" t="s">
        <v>101</v>
      </c>
      <c r="D79" s="5">
        <v>125000</v>
      </c>
      <c r="E79" s="3">
        <v>12</v>
      </c>
      <c r="F79" s="3">
        <v>1</v>
      </c>
      <c r="G79" s="5">
        <f>D79*E79*F79</f>
        <v>1500000</v>
      </c>
      <c r="H79" s="5">
        <f t="shared" ref="H79:H83" si="13">G79/$G$2</f>
        <v>15000</v>
      </c>
    </row>
    <row r="80" spans="1:8">
      <c r="A80" s="46"/>
      <c r="B80" s="20" t="s">
        <v>51</v>
      </c>
      <c r="C80" s="8" t="s">
        <v>85</v>
      </c>
      <c r="D80" s="5">
        <f>100000</f>
        <v>100000</v>
      </c>
      <c r="E80" s="3">
        <v>12</v>
      </c>
      <c r="F80" s="3">
        <v>1</v>
      </c>
      <c r="G80" s="5">
        <f>D80*E80*F80</f>
        <v>1200000</v>
      </c>
      <c r="H80" s="5">
        <f t="shared" si="13"/>
        <v>12000</v>
      </c>
    </row>
    <row r="81" spans="1:11">
      <c r="A81" s="46"/>
      <c r="B81" s="20" t="s">
        <v>52</v>
      </c>
      <c r="C81" s="8" t="s">
        <v>84</v>
      </c>
      <c r="D81" s="5">
        <f>80000*50%</f>
        <v>40000</v>
      </c>
      <c r="E81" s="3">
        <v>12</v>
      </c>
      <c r="F81" s="3">
        <v>1</v>
      </c>
      <c r="G81" s="5">
        <f t="shared" ref="G81" si="14">D81*E81*F81</f>
        <v>480000</v>
      </c>
      <c r="H81" s="5">
        <f t="shared" si="13"/>
        <v>4800</v>
      </c>
    </row>
    <row r="82" spans="1:11">
      <c r="A82" s="46"/>
      <c r="B82" s="20" t="s">
        <v>53</v>
      </c>
      <c r="C82" s="8" t="s">
        <v>84</v>
      </c>
      <c r="D82" s="5">
        <f>80000*50%</f>
        <v>40000</v>
      </c>
      <c r="E82" s="3">
        <v>12</v>
      </c>
      <c r="F82" s="3">
        <v>1</v>
      </c>
      <c r="G82" s="5">
        <f>D82*E82*F82</f>
        <v>480000</v>
      </c>
      <c r="H82" s="5">
        <f t="shared" si="13"/>
        <v>4800</v>
      </c>
    </row>
    <row r="83" spans="1:11" ht="30" customHeight="1">
      <c r="A83" s="46"/>
      <c r="B83" s="20" t="s">
        <v>54</v>
      </c>
      <c r="C83" s="8" t="s">
        <v>86</v>
      </c>
      <c r="D83" s="5">
        <f>60000*35%</f>
        <v>21000</v>
      </c>
      <c r="E83" s="3">
        <v>12</v>
      </c>
      <c r="F83" s="3">
        <v>1</v>
      </c>
      <c r="G83" s="5">
        <f>D83*E83*F83</f>
        <v>252000</v>
      </c>
      <c r="H83" s="5">
        <f t="shared" si="13"/>
        <v>2520</v>
      </c>
    </row>
    <row r="84" spans="1:11" ht="15">
      <c r="A84" s="46"/>
      <c r="B84" s="32" t="s">
        <v>29</v>
      </c>
      <c r="C84" s="33"/>
      <c r="D84" s="33"/>
      <c r="E84" s="33"/>
      <c r="F84" s="33"/>
      <c r="G84" s="35">
        <f>SUM(G79:G83)</f>
        <v>3912000</v>
      </c>
      <c r="H84" s="35">
        <f>SUM(H79:H83)</f>
        <v>39120</v>
      </c>
      <c r="K84" s="39"/>
    </row>
    <row r="85" spans="1:11" ht="15">
      <c r="A85" s="46"/>
      <c r="B85" s="24" t="s">
        <v>30</v>
      </c>
      <c r="C85" s="8"/>
      <c r="D85" s="5"/>
      <c r="E85" s="4"/>
      <c r="F85" s="4"/>
      <c r="G85" s="5"/>
      <c r="H85" s="13"/>
    </row>
    <row r="86" spans="1:11">
      <c r="A86" s="46"/>
      <c r="B86" s="20" t="s">
        <v>36</v>
      </c>
      <c r="C86" s="8" t="s">
        <v>32</v>
      </c>
      <c r="D86" s="5">
        <f>30000*30%</f>
        <v>9000</v>
      </c>
      <c r="E86" s="3">
        <v>12</v>
      </c>
      <c r="F86" s="3">
        <v>1</v>
      </c>
      <c r="G86" s="5">
        <f t="shared" ref="G86:G90" si="15">D86*E86*F86</f>
        <v>108000</v>
      </c>
      <c r="H86" s="5">
        <f t="shared" ref="H86:H90" si="16">G86/$G$2</f>
        <v>1080</v>
      </c>
    </row>
    <row r="87" spans="1:11">
      <c r="A87" s="46"/>
      <c r="B87" s="20" t="s">
        <v>37</v>
      </c>
      <c r="C87" s="8" t="s">
        <v>31</v>
      </c>
      <c r="D87" s="5">
        <f>25000*25%</f>
        <v>6250</v>
      </c>
      <c r="E87" s="3">
        <v>12</v>
      </c>
      <c r="F87" s="3">
        <v>1</v>
      </c>
      <c r="G87" s="5">
        <f t="shared" si="15"/>
        <v>75000</v>
      </c>
      <c r="H87" s="5">
        <f t="shared" si="16"/>
        <v>750</v>
      </c>
    </row>
    <row r="88" spans="1:11">
      <c r="A88" s="46"/>
      <c r="B88" s="20" t="s">
        <v>38</v>
      </c>
      <c r="C88" s="8" t="s">
        <v>31</v>
      </c>
      <c r="D88" s="5">
        <f>18000*25%</f>
        <v>4500</v>
      </c>
      <c r="E88" s="3">
        <v>12</v>
      </c>
      <c r="F88" s="3">
        <v>1</v>
      </c>
      <c r="G88" s="5">
        <f t="shared" si="15"/>
        <v>54000</v>
      </c>
      <c r="H88" s="5">
        <f t="shared" si="16"/>
        <v>540</v>
      </c>
    </row>
    <row r="89" spans="1:11" ht="28.5">
      <c r="A89" s="46"/>
      <c r="B89" s="20" t="s">
        <v>39</v>
      </c>
      <c r="C89" s="8" t="s">
        <v>32</v>
      </c>
      <c r="D89" s="14">
        <f>8500*30%</f>
        <v>2550</v>
      </c>
      <c r="E89" s="3">
        <v>12</v>
      </c>
      <c r="F89" s="3">
        <v>1</v>
      </c>
      <c r="G89" s="5">
        <f t="shared" si="15"/>
        <v>30600</v>
      </c>
      <c r="H89" s="5">
        <f t="shared" si="16"/>
        <v>306</v>
      </c>
      <c r="K89" s="39"/>
    </row>
    <row r="90" spans="1:11">
      <c r="A90" s="46"/>
      <c r="B90" s="25" t="s">
        <v>40</v>
      </c>
      <c r="C90" s="8" t="s">
        <v>75</v>
      </c>
      <c r="D90" s="14">
        <f>7000*40%</f>
        <v>2800</v>
      </c>
      <c r="E90" s="11">
        <v>12</v>
      </c>
      <c r="F90" s="11">
        <v>1</v>
      </c>
      <c r="G90" s="5">
        <f t="shared" si="15"/>
        <v>33600</v>
      </c>
      <c r="H90" s="5">
        <f t="shared" si="16"/>
        <v>336</v>
      </c>
    </row>
    <row r="91" spans="1:11" ht="18.75" customHeight="1">
      <c r="A91" s="46"/>
      <c r="B91" s="32" t="s">
        <v>33</v>
      </c>
      <c r="C91" s="33"/>
      <c r="D91" s="33"/>
      <c r="E91" s="33"/>
      <c r="F91" s="33"/>
      <c r="G91" s="35">
        <f>SUM(G86:G90)</f>
        <v>301200</v>
      </c>
      <c r="H91" s="35">
        <f>SUM(H86:H90)</f>
        <v>3012</v>
      </c>
    </row>
    <row r="92" spans="1:11" ht="15">
      <c r="A92" s="46"/>
      <c r="B92" s="22" t="s">
        <v>34</v>
      </c>
      <c r="C92" s="15"/>
      <c r="D92" s="15"/>
      <c r="E92" s="15"/>
      <c r="F92" s="15"/>
      <c r="G92" s="16">
        <f>G91+G84</f>
        <v>4213200</v>
      </c>
      <c r="H92" s="16">
        <f>H91+H84</f>
        <v>42132</v>
      </c>
    </row>
    <row r="93" spans="1:11" s="2" customFormat="1" ht="15">
      <c r="A93" s="47"/>
      <c r="B93" s="38" t="s">
        <v>0</v>
      </c>
      <c r="C93" s="15"/>
      <c r="D93" s="15"/>
      <c r="E93" s="15"/>
      <c r="F93" s="15"/>
      <c r="G93" s="36">
        <f>G74+G92</f>
        <v>9852435</v>
      </c>
      <c r="H93" s="37">
        <f>H74+H92</f>
        <v>98524.35</v>
      </c>
    </row>
  </sheetData>
  <mergeCells count="3">
    <mergeCell ref="A4:A93"/>
    <mergeCell ref="A1:A2"/>
    <mergeCell ref="B2:C2"/>
  </mergeCells>
  <pageMargins left="0.7" right="0.7" top="0.75" bottom="0.75" header="0.3" footer="0.3"/>
  <pageSetup scale="61" fitToHeight="0" orientation="landscape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BARINGO PEACE ADVOCACY</vt:lpstr>
    </vt:vector>
  </TitlesOfParts>
  <Company>Coffey International Limited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Nguini</dc:creator>
  <cp:lastModifiedBy>KEN</cp:lastModifiedBy>
  <cp:revision/>
  <cp:lastPrinted>2016-10-21T07:30:45Z</cp:lastPrinted>
  <dcterms:created xsi:type="dcterms:W3CDTF">2016-02-04T20:37:50Z</dcterms:created>
  <dcterms:modified xsi:type="dcterms:W3CDTF">2019-08-29T20:49:05Z</dcterms:modified>
</cp:coreProperties>
</file>