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NOUVEAUX DOCUMENTS\Global Giving\"/>
    </mc:Choice>
  </mc:AlternateContent>
  <bookViews>
    <workbookView xWindow="0" yWindow="0" windowWidth="25200" windowHeight="11850" firstSheet="1" activeTab="1"/>
  </bookViews>
  <sheets>
    <sheet name="DE" sheetId="13" state="hidden" r:id="rId1"/>
    <sheet name="Trainingcosts_Globalgivin__2019" sheetId="34" r:id="rId2"/>
    <sheet name="Trainingcosts_Globalgivin__ (2" sheetId="37" r:id="rId3"/>
    <sheet name="Salaires bruts_2018" sheetId="8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37" l="1"/>
  <c r="G15" i="37" s="1"/>
  <c r="G14" i="37" s="1"/>
  <c r="F13" i="37"/>
  <c r="G13" i="37" s="1"/>
  <c r="F12" i="37"/>
  <c r="G12" i="37" s="1"/>
  <c r="G11" i="37"/>
  <c r="F11" i="37"/>
  <c r="F10" i="37"/>
  <c r="G10" i="37" s="1"/>
  <c r="G9" i="37"/>
  <c r="F9" i="37"/>
  <c r="F8" i="37"/>
  <c r="F14" i="37" l="1"/>
  <c r="F7" i="37"/>
  <c r="G7" i="37"/>
  <c r="G16" i="37" s="1"/>
  <c r="G8" i="37"/>
  <c r="F15" i="34"/>
  <c r="F14" i="34" s="1"/>
  <c r="F13" i="34"/>
  <c r="G13" i="34" s="1"/>
  <c r="F12" i="34"/>
  <c r="G12" i="34" s="1"/>
  <c r="F11" i="34"/>
  <c r="G11" i="34" s="1"/>
  <c r="F10" i="34"/>
  <c r="G10" i="34"/>
  <c r="F16" i="37" l="1"/>
  <c r="F7" i="34"/>
  <c r="G7" i="34" s="1"/>
  <c r="G15" i="34" l="1"/>
  <c r="G14" i="34" s="1"/>
  <c r="G16" i="34" s="1"/>
  <c r="F9" i="34"/>
  <c r="G9" i="34" s="1"/>
  <c r="F8" i="34"/>
  <c r="G8" i="34" s="1"/>
  <c r="M20" i="8" l="1"/>
  <c r="M16" i="8"/>
  <c r="E16" i="8"/>
  <c r="N14" i="8"/>
  <c r="P14" i="8" s="1"/>
  <c r="P13" i="8"/>
  <c r="N13" i="8"/>
  <c r="N12" i="8"/>
  <c r="P12" i="8" s="1"/>
  <c r="N11" i="8"/>
  <c r="P11" i="8" s="1"/>
  <c r="C32" i="13"/>
  <c r="C31" i="13"/>
  <c r="C35" i="13" s="1"/>
  <c r="D29" i="13"/>
  <c r="D36" i="13" s="1"/>
  <c r="D23" i="13"/>
  <c r="D13" i="8"/>
  <c r="F13" i="8" s="1"/>
  <c r="D10" i="8"/>
  <c r="F10" i="8" s="1"/>
  <c r="D9" i="8"/>
  <c r="F9" i="8" s="1"/>
  <c r="D8" i="8"/>
  <c r="D6" i="8"/>
  <c r="F6" i="8" s="1"/>
  <c r="D4" i="8"/>
  <c r="G9" i="8" l="1"/>
  <c r="H9" i="8" s="1"/>
  <c r="I9" i="8" s="1"/>
  <c r="J9" i="8" s="1"/>
  <c r="K9" i="8" s="1"/>
  <c r="G10" i="8"/>
  <c r="H10" i="8" s="1"/>
  <c r="I10" i="8" s="1"/>
  <c r="J10" i="8" s="1"/>
  <c r="K10" i="8" s="1"/>
  <c r="D23" i="8"/>
  <c r="D25" i="8" s="1"/>
  <c r="D27" i="8" s="1"/>
  <c r="D29" i="8" s="1"/>
  <c r="L4" i="8" s="1"/>
  <c r="F4" i="8"/>
  <c r="D32" i="8"/>
  <c r="D34" i="8" s="1"/>
  <c r="D36" i="8" s="1"/>
  <c r="D38" i="8" s="1"/>
  <c r="L8" i="8" s="1"/>
  <c r="F8" i="8"/>
  <c r="G6" i="8"/>
  <c r="H6" i="8" s="1"/>
  <c r="I6" i="8" s="1"/>
  <c r="J6" i="8" s="1"/>
  <c r="K6" i="8" s="1"/>
  <c r="G13" i="8"/>
  <c r="H13" i="8" s="1"/>
  <c r="I13" i="8" s="1"/>
  <c r="J13" i="8" s="1"/>
  <c r="K13" i="8" s="1"/>
  <c r="D14" i="8"/>
  <c r="F14" i="8" s="1"/>
  <c r="D5" i="8"/>
  <c r="F5" i="8" s="1"/>
  <c r="D7" i="8"/>
  <c r="F7" i="8" s="1"/>
  <c r="D11" i="8"/>
  <c r="F11" i="8" s="1"/>
  <c r="D12" i="8"/>
  <c r="F12" i="8" s="1"/>
  <c r="G7" i="8" l="1"/>
  <c r="H7" i="8" s="1"/>
  <c r="I7" i="8" s="1"/>
  <c r="J7" i="8" s="1"/>
  <c r="K7" i="8" s="1"/>
  <c r="N8" i="8"/>
  <c r="P8" i="8" s="1"/>
  <c r="L9" i="8"/>
  <c r="G5" i="8"/>
  <c r="H5" i="8" s="1"/>
  <c r="I5" i="8" s="1"/>
  <c r="J5" i="8" s="1"/>
  <c r="K5" i="8" s="1"/>
  <c r="G14" i="8"/>
  <c r="H14" i="8" s="1"/>
  <c r="I14" i="8" s="1"/>
  <c r="J14" i="8" s="1"/>
  <c r="K14" i="8" s="1"/>
  <c r="G4" i="8"/>
  <c r="F16" i="8"/>
  <c r="F18" i="8" s="1"/>
  <c r="F20" i="8" s="1"/>
  <c r="G12" i="8"/>
  <c r="H12" i="8" s="1"/>
  <c r="I12" i="8" s="1"/>
  <c r="J12" i="8" s="1"/>
  <c r="K12" i="8" s="1"/>
  <c r="N4" i="8"/>
  <c r="L5" i="8"/>
  <c r="G11" i="8"/>
  <c r="H11" i="8" s="1"/>
  <c r="I11" i="8" s="1"/>
  <c r="J11" i="8" s="1"/>
  <c r="K11" i="8" s="1"/>
  <c r="G8" i="8"/>
  <c r="H8" i="8" s="1"/>
  <c r="I8" i="8" s="1"/>
  <c r="J8" i="8" s="1"/>
  <c r="K8" i="8" s="1"/>
  <c r="D16" i="8"/>
  <c r="P4" i="8" l="1"/>
  <c r="L10" i="8"/>
  <c r="N10" i="8" s="1"/>
  <c r="P10" i="8" s="1"/>
  <c r="N9" i="8"/>
  <c r="P9" i="8" s="1"/>
  <c r="L6" i="8"/>
  <c r="N5" i="8"/>
  <c r="P5" i="8" s="1"/>
  <c r="G16" i="8"/>
  <c r="H4" i="8"/>
  <c r="I4" i="8" l="1"/>
  <c r="H16" i="8"/>
  <c r="N6" i="8"/>
  <c r="P6" i="8" s="1"/>
  <c r="L7" i="8"/>
  <c r="P15" i="8" l="1"/>
  <c r="N7" i="8"/>
  <c r="P7" i="8" s="1"/>
  <c r="L16" i="8"/>
  <c r="L20" i="8" s="1"/>
  <c r="I16" i="8"/>
  <c r="J4" i="8"/>
  <c r="K4" i="8" l="1"/>
  <c r="J16" i="8"/>
  <c r="N16" i="8"/>
  <c r="N18" i="8" l="1"/>
  <c r="N20" i="8" s="1"/>
  <c r="N17" i="8"/>
  <c r="N22" i="8" s="1"/>
  <c r="F16" i="34" l="1"/>
</calcChain>
</file>

<file path=xl/sharedStrings.xml><?xml version="1.0" encoding="utf-8"?>
<sst xmlns="http://schemas.openxmlformats.org/spreadsheetml/2006/main" count="121" uniqueCount="80">
  <si>
    <t>Total</t>
  </si>
  <si>
    <t>AKPA Komi</t>
  </si>
  <si>
    <t>Montant à verser</t>
  </si>
  <si>
    <t>N°assurance</t>
  </si>
  <si>
    <t>Nom et Prénoms</t>
  </si>
  <si>
    <t>Rémunération</t>
  </si>
  <si>
    <t>Indemnités</t>
  </si>
  <si>
    <t>Rémunération brute</t>
  </si>
  <si>
    <t>Retenue pour pension (CNSS)</t>
  </si>
  <si>
    <t>Rémunération semi brute</t>
  </si>
  <si>
    <t>Déduction frais professionnels</t>
  </si>
  <si>
    <t>Abattement forfaitaire</t>
  </si>
  <si>
    <t>Base IRPP-TCS</t>
  </si>
  <si>
    <t>IR</t>
  </si>
  <si>
    <t>TCS</t>
  </si>
  <si>
    <t>Total IRPP-TCS</t>
  </si>
  <si>
    <t>RSTS</t>
  </si>
  <si>
    <t>RSTCS</t>
  </si>
  <si>
    <t>TOTAL</t>
  </si>
  <si>
    <t>-</t>
  </si>
  <si>
    <t>TS</t>
  </si>
  <si>
    <t>R</t>
  </si>
  <si>
    <t>I/R</t>
  </si>
  <si>
    <t>si R&gt;1 250 000 alors I/R est</t>
  </si>
  <si>
    <t>Nbre de mois</t>
  </si>
  <si>
    <t>Total IR</t>
  </si>
  <si>
    <t>BULLETIN DE PAIE</t>
  </si>
  <si>
    <t>Salaire deBase</t>
  </si>
  <si>
    <t>Primes d’ancienneté</t>
  </si>
  <si>
    <t>Primes de responsabilités/rendements</t>
  </si>
  <si>
    <t>Primes de communication</t>
  </si>
  <si>
    <t>Primes de déplacement</t>
  </si>
  <si>
    <t>Divers : Bonus de travail/</t>
  </si>
  <si>
    <t>Total Brut</t>
  </si>
  <si>
    <t>Retenues</t>
  </si>
  <si>
    <t>CNSS/part salariale</t>
  </si>
  <si>
    <t>Crédit</t>
  </si>
  <si>
    <t xml:space="preserve">Avance </t>
  </si>
  <si>
    <t>Total Retenues</t>
  </si>
  <si>
    <t>Net à payer (FCFA)</t>
  </si>
  <si>
    <t>Signature de l’Employé</t>
  </si>
  <si>
    <t xml:space="preserve">         Signature de l’Employeur</t>
  </si>
  <si>
    <t>Noms et Prénoms : AKPA Komi</t>
  </si>
  <si>
    <t>Adresse : 08 BP 80447 Lomé 08  Cél : 90 91 42 25</t>
  </si>
  <si>
    <t>Emploi occupé: Directeur Exécutif</t>
  </si>
  <si>
    <t>Période du 01 au 31 Mai 2018</t>
  </si>
  <si>
    <t xml:space="preserve">IR </t>
  </si>
  <si>
    <t>EGNONGLO Kouami</t>
  </si>
  <si>
    <t>LONGODA</t>
  </si>
  <si>
    <t>NOUMONVI Kodjo</t>
  </si>
  <si>
    <t>GOVINA Ouyobi</t>
  </si>
  <si>
    <t xml:space="preserve">KATITALI Kpatcha </t>
  </si>
  <si>
    <t>GNAMBI Idrissou</t>
  </si>
  <si>
    <t xml:space="preserve"> BAMOUDNA Bagdougoua</t>
  </si>
  <si>
    <t>DJATO Méwèani Landrine</t>
  </si>
  <si>
    <t>AVEGNON Koffigan
 Senam</t>
  </si>
  <si>
    <t>Cat. Prof : A1 - Matricule : 020</t>
  </si>
  <si>
    <t>FIOSSE Kodjovi Elagno</t>
  </si>
  <si>
    <t>NB: 1US dollar=</t>
  </si>
  <si>
    <t>FCFA</t>
  </si>
  <si>
    <t>Components</t>
  </si>
  <si>
    <t>Unit</t>
  </si>
  <si>
    <t>Quantity</t>
  </si>
  <si>
    <t>Price per unit</t>
  </si>
  <si>
    <t>Budget</t>
  </si>
  <si>
    <t xml:space="preserve">                 Costs</t>
  </si>
  <si>
    <t>Training on business creation and management</t>
  </si>
  <si>
    <t>Person</t>
  </si>
  <si>
    <t xml:space="preserve">Amount (CFA Francs) </t>
  </si>
  <si>
    <t>Amount          (US Dollar)</t>
  </si>
  <si>
    <t>Provide technical support in business plan</t>
  </si>
  <si>
    <t>Specific trainning on women entrepreneurship</t>
  </si>
  <si>
    <t>Ensure a quarterly coaching support to succed</t>
  </si>
  <si>
    <t>Quarter</t>
  </si>
  <si>
    <t>Formalazation fees</t>
  </si>
  <si>
    <t>Enterprise</t>
  </si>
  <si>
    <t>Catering support</t>
  </si>
  <si>
    <t>Project financing costs</t>
  </si>
  <si>
    <t>Complete training of young people</t>
  </si>
  <si>
    <t xml:space="preserve">Project financing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</si>
</sst>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3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4"/>
      <color theme="1"/>
      <name val="Times New Roman"/>
      <family val="1"/>
    </font>
    <font>
      <u/>
      <sz val="14"/>
      <color theme="1"/>
      <name val="Times New Roman"/>
      <family val="1"/>
    </font>
    <font>
      <sz val="14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rgb="FF000080"/>
      <name val="Arial Narrow"/>
      <family val="2"/>
    </font>
    <font>
      <b/>
      <i/>
      <sz val="11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b/>
      <i/>
      <sz val="9"/>
      <name val="Calibri"/>
      <family val="2"/>
      <scheme val="minor"/>
    </font>
    <font>
      <b/>
      <i/>
      <sz val="10"/>
      <color theme="1"/>
      <name val="Times New Roman"/>
      <family val="1"/>
    </font>
    <font>
      <sz val="10"/>
      <color rgb="FFC00000"/>
      <name val="Times New Roman"/>
      <family val="1"/>
    </font>
    <font>
      <sz val="8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9"/>
      <name val="Times New Roman"/>
      <family val="1"/>
    </font>
    <font>
      <b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9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7" fillId="0" borderId="1" xfId="0" applyFont="1" applyBorder="1"/>
    <xf numFmtId="0" fontId="6" fillId="0" borderId="8" xfId="0" applyFont="1" applyBorder="1" applyAlignment="1"/>
    <xf numFmtId="9" fontId="0" fillId="0" borderId="0" xfId="0" applyNumberFormat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/>
    </xf>
    <xf numFmtId="3" fontId="13" fillId="0" borderId="1" xfId="0" applyNumberFormat="1" applyFont="1" applyBorder="1"/>
    <xf numFmtId="3" fontId="13" fillId="2" borderId="1" xfId="0" applyNumberFormat="1" applyFont="1" applyFill="1" applyBorder="1"/>
    <xf numFmtId="3" fontId="10" fillId="0" borderId="1" xfId="0" applyNumberFormat="1" applyFont="1" applyBorder="1"/>
    <xf numFmtId="165" fontId="10" fillId="0" borderId="1" xfId="2" applyNumberFormat="1" applyFont="1" applyBorder="1"/>
    <xf numFmtId="3" fontId="10" fillId="0" borderId="1" xfId="0" applyNumberFormat="1" applyFont="1" applyBorder="1" applyAlignment="1">
      <alignment horizontal="center"/>
    </xf>
    <xf numFmtId="0" fontId="0" fillId="0" borderId="0" xfId="0" applyFill="1"/>
    <xf numFmtId="3" fontId="8" fillId="0" borderId="0" xfId="0" applyNumberFormat="1" applyFont="1" applyFill="1"/>
    <xf numFmtId="3" fontId="14" fillId="0" borderId="0" xfId="0" applyNumberFormat="1" applyFont="1" applyFill="1"/>
    <xf numFmtId="3" fontId="1" fillId="0" borderId="0" xfId="0" applyNumberFormat="1" applyFont="1" applyFill="1"/>
    <xf numFmtId="3" fontId="0" fillId="0" borderId="0" xfId="0" applyNumberFormat="1" applyFill="1"/>
    <xf numFmtId="0" fontId="5" fillId="0" borderId="0" xfId="0" applyFont="1" applyFill="1" applyBorder="1"/>
    <xf numFmtId="3" fontId="15" fillId="0" borderId="0" xfId="0" applyNumberFormat="1" applyFont="1"/>
    <xf numFmtId="3" fontId="15" fillId="0" borderId="0" xfId="0" applyNumberFormat="1" applyFont="1" applyAlignment="1">
      <alignment horizontal="center"/>
    </xf>
    <xf numFmtId="9" fontId="0" fillId="0" borderId="0" xfId="0" applyNumberFormat="1"/>
    <xf numFmtId="3" fontId="0" fillId="0" borderId="0" xfId="0" applyNumberFormat="1"/>
    <xf numFmtId="0" fontId="0" fillId="0" borderId="0" xfId="0" applyAlignment="1">
      <alignment horizontal="right" indent="1"/>
    </xf>
    <xf numFmtId="3" fontId="0" fillId="3" borderId="0" xfId="0" applyNumberFormat="1" applyFill="1"/>
    <xf numFmtId="0" fontId="6" fillId="0" borderId="1" xfId="0" applyFont="1" applyBorder="1" applyAlignment="1"/>
    <xf numFmtId="0" fontId="0" fillId="4" borderId="0" xfId="0" applyFill="1"/>
    <xf numFmtId="3" fontId="0" fillId="4" borderId="0" xfId="0" applyNumberFormat="1" applyFill="1"/>
    <xf numFmtId="0" fontId="0" fillId="5" borderId="0" xfId="0" applyFill="1"/>
    <xf numFmtId="3" fontId="0" fillId="5" borderId="0" xfId="0" applyNumberFormat="1" applyFill="1"/>
    <xf numFmtId="3" fontId="8" fillId="4" borderId="0" xfId="0" applyNumberFormat="1" applyFont="1" applyFill="1"/>
    <xf numFmtId="3" fontId="8" fillId="5" borderId="0" xfId="0" applyNumberFormat="1" applyFont="1" applyFill="1"/>
    <xf numFmtId="9" fontId="0" fillId="4" borderId="0" xfId="3" applyFont="1" applyFill="1"/>
    <xf numFmtId="9" fontId="0" fillId="5" borderId="0" xfId="3" applyFont="1" applyFill="1"/>
    <xf numFmtId="0" fontId="11" fillId="0" borderId="9" xfId="0" applyFont="1" applyFill="1" applyBorder="1" applyAlignment="1">
      <alignment horizontal="center" vertical="center"/>
    </xf>
    <xf numFmtId="0" fontId="6" fillId="0" borderId="8" xfId="0" applyFont="1" applyBorder="1" applyAlignment="1">
      <alignment wrapText="1"/>
    </xf>
    <xf numFmtId="4" fontId="0" fillId="0" borderId="0" xfId="0" applyNumberFormat="1"/>
    <xf numFmtId="3" fontId="18" fillId="0" borderId="10" xfId="0" applyNumberFormat="1" applyFont="1" applyBorder="1" applyAlignment="1">
      <alignment horizontal="center" vertical="top" wrapText="1"/>
    </xf>
    <xf numFmtId="3" fontId="18" fillId="0" borderId="6" xfId="0" applyNumberFormat="1" applyFont="1" applyBorder="1" applyAlignment="1">
      <alignment horizontal="center" vertical="top" wrapText="1"/>
    </xf>
    <xf numFmtId="3" fontId="19" fillId="0" borderId="6" xfId="0" applyNumberFormat="1" applyFont="1" applyBorder="1" applyAlignment="1">
      <alignment horizontal="center" vertical="top" wrapText="1"/>
    </xf>
    <xf numFmtId="0" fontId="16" fillId="0" borderId="5" xfId="0" applyFont="1" applyBorder="1" applyAlignment="1">
      <alignment vertical="top" wrapText="1"/>
    </xf>
    <xf numFmtId="3" fontId="18" fillId="0" borderId="6" xfId="0" applyNumberFormat="1" applyFont="1" applyBorder="1" applyAlignment="1">
      <alignment vertical="top" wrapText="1"/>
    </xf>
    <xf numFmtId="0" fontId="18" fillId="0" borderId="5" xfId="0" applyFont="1" applyBorder="1" applyAlignment="1">
      <alignment vertical="top" wrapText="1"/>
    </xf>
    <xf numFmtId="0" fontId="19" fillId="0" borderId="5" xfId="0" applyFont="1" applyBorder="1" applyAlignment="1">
      <alignment horizontal="right" vertical="top" wrapText="1"/>
    </xf>
    <xf numFmtId="0" fontId="20" fillId="0" borderId="5" xfId="0" applyFont="1" applyBorder="1" applyAlignment="1">
      <alignment vertical="top" wrapText="1"/>
    </xf>
    <xf numFmtId="3" fontId="20" fillId="0" borderId="6" xfId="0" applyNumberFormat="1" applyFont="1" applyBorder="1" applyAlignment="1">
      <alignment horizontal="center" vertical="top" wrapText="1"/>
    </xf>
    <xf numFmtId="0" fontId="18" fillId="0" borderId="0" xfId="0" applyFont="1"/>
    <xf numFmtId="0" fontId="21" fillId="0" borderId="0" xfId="0" applyFont="1" applyAlignment="1">
      <alignment horizontal="center"/>
    </xf>
    <xf numFmtId="0" fontId="0" fillId="0" borderId="0" xfId="0" applyAlignment="1">
      <alignment horizontal="left" indent="9"/>
    </xf>
    <xf numFmtId="3" fontId="22" fillId="0" borderId="1" xfId="0" applyNumberFormat="1" applyFont="1" applyBorder="1" applyAlignment="1">
      <alignment horizontal="center"/>
    </xf>
    <xf numFmtId="0" fontId="7" fillId="0" borderId="1" xfId="0" applyFont="1" applyBorder="1" applyAlignment="1"/>
    <xf numFmtId="165" fontId="13" fillId="0" borderId="1" xfId="2" applyNumberFormat="1" applyFont="1" applyBorder="1"/>
    <xf numFmtId="3" fontId="13" fillId="0" borderId="1" xfId="0" applyNumberFormat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3" fillId="0" borderId="0" xfId="0" applyFont="1" applyAlignment="1">
      <alignment horizontal="right" vertical="top"/>
    </xf>
    <xf numFmtId="0" fontId="3" fillId="0" borderId="6" xfId="0" applyFont="1" applyBorder="1" applyAlignment="1">
      <alignment vertical="top" wrapText="1"/>
    </xf>
    <xf numFmtId="3" fontId="3" fillId="0" borderId="6" xfId="0" applyNumberFormat="1" applyFont="1" applyBorder="1" applyAlignment="1">
      <alignment vertical="top" wrapText="1"/>
    </xf>
    <xf numFmtId="3" fontId="26" fillId="0" borderId="6" xfId="0" applyNumberFormat="1" applyFont="1" applyBorder="1" applyAlignment="1">
      <alignment vertical="top" wrapText="1"/>
    </xf>
    <xf numFmtId="0" fontId="27" fillId="0" borderId="7" xfId="0" applyFont="1" applyBorder="1" applyAlignment="1">
      <alignment vertical="top" wrapText="1"/>
    </xf>
    <xf numFmtId="0" fontId="28" fillId="0" borderId="13" xfId="0" applyFont="1" applyBorder="1" applyAlignment="1">
      <alignment horizontal="center" vertical="top" wrapText="1"/>
    </xf>
    <xf numFmtId="0" fontId="28" fillId="0" borderId="14" xfId="0" applyFont="1" applyBorder="1" applyAlignment="1">
      <alignment vertical="top" wrapText="1"/>
    </xf>
    <xf numFmtId="3" fontId="28" fillId="0" borderId="14" xfId="0" applyNumberFormat="1" applyFont="1" applyBorder="1" applyAlignment="1">
      <alignment vertical="top" wrapText="1"/>
    </xf>
    <xf numFmtId="3" fontId="25" fillId="0" borderId="15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3" fontId="0" fillId="0" borderId="0" xfId="0" applyNumberFormat="1" applyAlignment="1">
      <alignment wrapText="1"/>
    </xf>
    <xf numFmtId="0" fontId="0" fillId="0" borderId="0" xfId="0" applyAlignment="1">
      <alignment horizontal="right" wrapText="1"/>
    </xf>
    <xf numFmtId="0" fontId="29" fillId="0" borderId="0" xfId="0" applyFont="1" applyAlignment="1">
      <alignment horizontal="right" wrapText="1"/>
    </xf>
    <xf numFmtId="0" fontId="30" fillId="0" borderId="12" xfId="0" applyFont="1" applyBorder="1" applyAlignment="1">
      <alignment vertical="center" wrapText="1"/>
    </xf>
    <xf numFmtId="0" fontId="24" fillId="0" borderId="12" xfId="0" applyFont="1" applyBorder="1" applyAlignment="1">
      <alignment horizontal="center" vertical="top" wrapText="1"/>
    </xf>
    <xf numFmtId="0" fontId="2" fillId="6" borderId="5" xfId="0" applyFont="1" applyFill="1" applyBorder="1" applyAlignment="1">
      <alignment horizontal="left" wrapText="1" indent="3"/>
    </xf>
    <xf numFmtId="0" fontId="3" fillId="6" borderId="6" xfId="0" applyFont="1" applyFill="1" applyBorder="1" applyAlignment="1">
      <alignment horizontal="center" vertical="top" wrapText="1"/>
    </xf>
    <xf numFmtId="0" fontId="3" fillId="6" borderId="6" xfId="0" applyFont="1" applyFill="1" applyBorder="1" applyAlignment="1">
      <alignment horizontal="left" vertical="top" wrapText="1"/>
    </xf>
    <xf numFmtId="3" fontId="3" fillId="6" borderId="6" xfId="0" applyNumberFormat="1" applyFont="1" applyFill="1" applyBorder="1" applyAlignment="1">
      <alignment vertical="top" wrapText="1"/>
    </xf>
    <xf numFmtId="0" fontId="2" fillId="6" borderId="5" xfId="0" applyFont="1" applyFill="1" applyBorder="1" applyAlignment="1">
      <alignment horizontal="left" indent="3"/>
    </xf>
    <xf numFmtId="0" fontId="31" fillId="0" borderId="11" xfId="0" applyFont="1" applyBorder="1" applyAlignment="1">
      <alignment vertical="top" wrapText="1"/>
    </xf>
    <xf numFmtId="0" fontId="31" fillId="0" borderId="5" xfId="0" applyFont="1" applyBorder="1" applyAlignment="1">
      <alignment vertical="top" wrapText="1"/>
    </xf>
    <xf numFmtId="4" fontId="3" fillId="6" borderId="6" xfId="0" applyNumberFormat="1" applyFont="1" applyFill="1" applyBorder="1" applyAlignment="1">
      <alignment vertical="top" wrapText="1"/>
    </xf>
    <xf numFmtId="0" fontId="8" fillId="0" borderId="0" xfId="0" applyFont="1"/>
    <xf numFmtId="0" fontId="18" fillId="0" borderId="0" xfId="0" applyFont="1" applyAlignment="1">
      <alignment horizontal="left" wrapText="1" indent="9"/>
    </xf>
    <xf numFmtId="0" fontId="18" fillId="0" borderId="0" xfId="0" applyFont="1" applyAlignment="1">
      <alignment horizontal="left" indent="9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9" fillId="0" borderId="7" xfId="0" applyFont="1" applyBorder="1" applyAlignment="1">
      <alignment horizontal="center" vertical="top" wrapText="1"/>
    </xf>
    <xf numFmtId="0" fontId="19" fillId="0" borderId="10" xfId="0" applyFont="1" applyBorder="1" applyAlignment="1">
      <alignment horizontal="center" vertical="top" wrapText="1"/>
    </xf>
    <xf numFmtId="0" fontId="18" fillId="0" borderId="0" xfId="0" applyFont="1" applyAlignment="1">
      <alignment horizontal="center"/>
    </xf>
    <xf numFmtId="0" fontId="16" fillId="0" borderId="7" xfId="0" applyFont="1" applyBorder="1" applyAlignment="1">
      <alignment vertical="top" wrapText="1"/>
    </xf>
    <xf numFmtId="0" fontId="16" fillId="0" borderId="10" xfId="0" applyFont="1" applyBorder="1" applyAlignment="1">
      <alignment vertical="top" wrapText="1"/>
    </xf>
    <xf numFmtId="0" fontId="18" fillId="0" borderId="7" xfId="0" applyFont="1" applyBorder="1" applyAlignment="1">
      <alignment vertical="top" wrapText="1"/>
    </xf>
    <xf numFmtId="0" fontId="18" fillId="0" borderId="10" xfId="0" applyFont="1" applyBorder="1" applyAlignment="1">
      <alignment vertical="top" wrapText="1"/>
    </xf>
    <xf numFmtId="0" fontId="31" fillId="0" borderId="11" xfId="0" applyFont="1" applyBorder="1" applyAlignment="1">
      <alignment horizontal="center" vertical="top" wrapText="1"/>
    </xf>
    <xf numFmtId="0" fontId="31" fillId="0" borderId="5" xfId="0" applyFont="1" applyBorder="1" applyAlignment="1">
      <alignment horizontal="center" vertical="top" wrapText="1"/>
    </xf>
    <xf numFmtId="0" fontId="32" fillId="0" borderId="5" xfId="0" applyFont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</cellXfs>
  <cellStyles count="4">
    <cellStyle name="Milliers" xfId="2" builtinId="3"/>
    <cellStyle name="Normal" xfId="0" builtinId="0"/>
    <cellStyle name="Normal 2" xfId="1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548640</xdr:colOff>
      <xdr:row>0</xdr:row>
      <xdr:rowOff>68581</xdr:rowOff>
    </xdr:from>
    <xdr:to>
      <xdr:col>3</xdr:col>
      <xdr:colOff>1116329</xdr:colOff>
      <xdr:row>7</xdr:row>
      <xdr:rowOff>28588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310640" y="68581"/>
          <a:ext cx="4491989" cy="1436382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800" b="1" i="0" strike="noStrike">
              <a:solidFill>
                <a:srgbClr val="000080"/>
              </a:solidFill>
              <a:latin typeface="Times New Roman"/>
              <a:cs typeface="Times New Roman"/>
            </a:rPr>
            <a:t>PARTAGE ET ACTION EN SYNERGIE</a:t>
          </a:r>
        </a:p>
        <a:p>
          <a:pPr algn="ctr" rtl="0">
            <a:defRPr sz="1000"/>
          </a:pPr>
          <a:r>
            <a:rPr lang="fr-FR" sz="1800" b="1" i="0" strike="noStrike">
              <a:solidFill>
                <a:srgbClr val="000080"/>
              </a:solidFill>
              <a:latin typeface="Times New Roman"/>
              <a:cs typeface="Times New Roman"/>
            </a:rPr>
            <a:t>POUR LE DÉVELOPPEMENT</a:t>
          </a:r>
          <a:endParaRPr lang="fr-FR" sz="1200" b="1" i="0" strike="noStrike">
            <a:solidFill>
              <a:srgbClr val="00008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fr-FR" sz="1000" b="1" i="0" strike="noStrike">
              <a:solidFill>
                <a:srgbClr val="000080"/>
              </a:solidFill>
              <a:latin typeface="Times New Roman"/>
              <a:cs typeface="Times New Roman"/>
            </a:rPr>
            <a:t>08 B.P. 80447 Lomé – Togo Tél. (00228) 22 20 72 24 </a:t>
          </a:r>
          <a:endParaRPr lang="fr-FR" sz="10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fr-FR" sz="1000" b="1" i="0" strike="noStrike">
              <a:solidFill>
                <a:srgbClr val="000080"/>
              </a:solidFill>
              <a:latin typeface="Times New Roman"/>
              <a:cs typeface="Times New Roman"/>
            </a:rPr>
            <a:t>E-MAIL : </a:t>
          </a:r>
          <a:r>
            <a:rPr lang="fr-FR" sz="1000" b="1" i="0" strike="noStrike">
              <a:solidFill>
                <a:srgbClr val="0000FF"/>
              </a:solidFill>
              <a:latin typeface="Times New Roman"/>
              <a:cs typeface="Times New Roman"/>
            </a:rPr>
            <a:t>PASYD_TOGO@HOTMAIL.COM</a:t>
          </a:r>
          <a:r>
            <a:rPr lang="fr-FR" sz="1000" b="1" i="0" strike="noStrike">
              <a:solidFill>
                <a:srgbClr val="000080"/>
              </a:solidFill>
              <a:latin typeface="Times New Roman"/>
              <a:cs typeface="Times New Roman"/>
            </a:rPr>
            <a:t>. </a:t>
          </a:r>
        </a:p>
        <a:p>
          <a:pPr algn="ctr" rtl="0">
            <a:defRPr sz="1000"/>
          </a:pPr>
          <a:r>
            <a:rPr lang="fr-FR" sz="1000" b="1" i="0" strike="noStrike">
              <a:solidFill>
                <a:srgbClr val="000080"/>
              </a:solidFill>
              <a:latin typeface="Times New Roman"/>
              <a:cs typeface="Times New Roman"/>
            </a:rPr>
            <a:t>SITE INTERNET: </a:t>
          </a:r>
          <a:r>
            <a:rPr lang="fr-FR" sz="1000" b="1" i="0" strike="noStrike">
              <a:solidFill>
                <a:srgbClr val="0000FF"/>
              </a:solidFill>
              <a:latin typeface="Times New Roman"/>
              <a:cs typeface="Times New Roman"/>
            </a:rPr>
            <a:t>WWW.PASYD.ORG</a:t>
          </a:r>
          <a:endParaRPr lang="fr-FR" sz="1000" b="1" i="0" strike="noStrike">
            <a:solidFill>
              <a:srgbClr val="00008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fr-FR" sz="900" b="1" i="0" strike="noStrike">
              <a:solidFill>
                <a:srgbClr val="000080"/>
              </a:solidFill>
              <a:latin typeface="Calibri"/>
            </a:rPr>
            <a:t>COMPTE N°0064 279001 76 BTCI LOMÉ</a:t>
          </a:r>
        </a:p>
        <a:p>
          <a:pPr algn="l" rtl="0">
            <a:defRPr sz="1000"/>
          </a:pPr>
          <a:endParaRPr lang="fr-FR" sz="900" b="1" i="0" strike="noStrike">
            <a:solidFill>
              <a:srgbClr val="000080"/>
            </a:solidFill>
            <a:latin typeface="Calibri"/>
          </a:endParaRPr>
        </a:p>
      </xdr:txBody>
    </xdr:sp>
    <xdr:clientData/>
  </xdr:twoCellAnchor>
  <xdr:twoCellAnchor>
    <xdr:from>
      <xdr:col>0</xdr:col>
      <xdr:colOff>38100</xdr:colOff>
      <xdr:row>2</xdr:row>
      <xdr:rowOff>38100</xdr:rowOff>
    </xdr:from>
    <xdr:to>
      <xdr:col>1</xdr:col>
      <xdr:colOff>638175</xdr:colOff>
      <xdr:row>7</xdr:row>
      <xdr:rowOff>133350</xdr:rowOff>
    </xdr:to>
    <xdr:pic>
      <xdr:nvPicPr>
        <xdr:cNvPr id="3" name="Image 34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419100"/>
          <a:ext cx="136207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419100</xdr:colOff>
      <xdr:row>6</xdr:row>
      <xdr:rowOff>104775</xdr:rowOff>
    </xdr:from>
    <xdr:to>
      <xdr:col>3</xdr:col>
      <xdr:colOff>1171575</xdr:colOff>
      <xdr:row>6</xdr:row>
      <xdr:rowOff>123825</xdr:rowOff>
    </xdr:to>
    <xdr:cxnSp macro="">
      <xdr:nvCxnSpPr>
        <xdr:cNvPr id="4" name="AutoShape 3"/>
        <xdr:cNvCxnSpPr>
          <a:cxnSpLocks noChangeShapeType="1"/>
        </xdr:cNvCxnSpPr>
      </xdr:nvCxnSpPr>
      <xdr:spPr bwMode="auto">
        <a:xfrm flipV="1">
          <a:off x="1181100" y="1390650"/>
          <a:ext cx="4676775" cy="19050"/>
        </a:xfrm>
        <a:prstGeom prst="straightConnector1">
          <a:avLst/>
        </a:prstGeom>
        <a:noFill/>
        <a:ln w="34925">
          <a:solidFill>
            <a:srgbClr val="000000"/>
          </a:solidFill>
          <a:round/>
          <a:headEnd/>
          <a:tailEnd/>
        </a:ln>
      </xdr:spPr>
    </xdr:cxnSp>
    <xdr:clientData/>
  </xdr:twoCellAnchor>
  <xdr:twoCellAnchor editAs="oneCell">
    <xdr:from>
      <xdr:col>2</xdr:col>
      <xdr:colOff>771525</xdr:colOff>
      <xdr:row>39</xdr:row>
      <xdr:rowOff>104775</xdr:rowOff>
    </xdr:from>
    <xdr:to>
      <xdr:col>3</xdr:col>
      <xdr:colOff>561975</xdr:colOff>
      <xdr:row>45</xdr:row>
      <xdr:rowOff>9525</xdr:rowOff>
    </xdr:to>
    <xdr:pic>
      <xdr:nvPicPr>
        <xdr:cNvPr id="5" name="Image 4" descr="C:\Users\pc\Dropbox\COURRIER\Copie de Signature DE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143375" y="8839200"/>
          <a:ext cx="11049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258536</xdr:colOff>
      <xdr:row>39</xdr:row>
      <xdr:rowOff>108857</xdr:rowOff>
    </xdr:from>
    <xdr:to>
      <xdr:col>1</xdr:col>
      <xdr:colOff>1368879</xdr:colOff>
      <xdr:row>45</xdr:row>
      <xdr:rowOff>13607</xdr:rowOff>
    </xdr:to>
    <xdr:pic>
      <xdr:nvPicPr>
        <xdr:cNvPr id="6" name="Image 5" descr="C:\Users\pc\Dropbox\COURRIER\Copie de Signature DE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0536" y="8871857"/>
          <a:ext cx="1110343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46"/>
  <sheetViews>
    <sheetView zoomScale="70" zoomScaleNormal="70" workbookViewId="0">
      <selection activeCell="H42" sqref="H42"/>
    </sheetView>
  </sheetViews>
  <sheetFormatPr baseColWidth="10" defaultRowHeight="15" x14ac:dyDescent="0.25"/>
  <cols>
    <col min="2" max="2" width="39.140625" customWidth="1"/>
    <col min="3" max="3" width="19.7109375" customWidth="1"/>
    <col min="4" max="4" width="19" customWidth="1"/>
    <col min="258" max="258" width="39.140625" customWidth="1"/>
    <col min="259" max="259" width="19.7109375" customWidth="1"/>
    <col min="260" max="260" width="19" customWidth="1"/>
    <col min="514" max="514" width="39.140625" customWidth="1"/>
    <col min="515" max="515" width="19.7109375" customWidth="1"/>
    <col min="516" max="516" width="19" customWidth="1"/>
    <col min="770" max="770" width="39.140625" customWidth="1"/>
    <col min="771" max="771" width="19.7109375" customWidth="1"/>
    <col min="772" max="772" width="19" customWidth="1"/>
    <col min="1026" max="1026" width="39.140625" customWidth="1"/>
    <col min="1027" max="1027" width="19.7109375" customWidth="1"/>
    <col min="1028" max="1028" width="19" customWidth="1"/>
    <col min="1282" max="1282" width="39.140625" customWidth="1"/>
    <col min="1283" max="1283" width="19.7109375" customWidth="1"/>
    <col min="1284" max="1284" width="19" customWidth="1"/>
    <col min="1538" max="1538" width="39.140625" customWidth="1"/>
    <col min="1539" max="1539" width="19.7109375" customWidth="1"/>
    <col min="1540" max="1540" width="19" customWidth="1"/>
    <col min="1794" max="1794" width="39.140625" customWidth="1"/>
    <col min="1795" max="1795" width="19.7109375" customWidth="1"/>
    <col min="1796" max="1796" width="19" customWidth="1"/>
    <col min="2050" max="2050" width="39.140625" customWidth="1"/>
    <col min="2051" max="2051" width="19.7109375" customWidth="1"/>
    <col min="2052" max="2052" width="19" customWidth="1"/>
    <col min="2306" max="2306" width="39.140625" customWidth="1"/>
    <col min="2307" max="2307" width="19.7109375" customWidth="1"/>
    <col min="2308" max="2308" width="19" customWidth="1"/>
    <col min="2562" max="2562" width="39.140625" customWidth="1"/>
    <col min="2563" max="2563" width="19.7109375" customWidth="1"/>
    <col min="2564" max="2564" width="19" customWidth="1"/>
    <col min="2818" max="2818" width="39.140625" customWidth="1"/>
    <col min="2819" max="2819" width="19.7109375" customWidth="1"/>
    <col min="2820" max="2820" width="19" customWidth="1"/>
    <col min="3074" max="3074" width="39.140625" customWidth="1"/>
    <col min="3075" max="3075" width="19.7109375" customWidth="1"/>
    <col min="3076" max="3076" width="19" customWidth="1"/>
    <col min="3330" max="3330" width="39.140625" customWidth="1"/>
    <col min="3331" max="3331" width="19.7109375" customWidth="1"/>
    <col min="3332" max="3332" width="19" customWidth="1"/>
    <col min="3586" max="3586" width="39.140625" customWidth="1"/>
    <col min="3587" max="3587" width="19.7109375" customWidth="1"/>
    <col min="3588" max="3588" width="19" customWidth="1"/>
    <col min="3842" max="3842" width="39.140625" customWidth="1"/>
    <col min="3843" max="3843" width="19.7109375" customWidth="1"/>
    <col min="3844" max="3844" width="19" customWidth="1"/>
    <col min="4098" max="4098" width="39.140625" customWidth="1"/>
    <col min="4099" max="4099" width="19.7109375" customWidth="1"/>
    <col min="4100" max="4100" width="19" customWidth="1"/>
    <col min="4354" max="4354" width="39.140625" customWidth="1"/>
    <col min="4355" max="4355" width="19.7109375" customWidth="1"/>
    <col min="4356" max="4356" width="19" customWidth="1"/>
    <col min="4610" max="4610" width="39.140625" customWidth="1"/>
    <col min="4611" max="4611" width="19.7109375" customWidth="1"/>
    <col min="4612" max="4612" width="19" customWidth="1"/>
    <col min="4866" max="4866" width="39.140625" customWidth="1"/>
    <col min="4867" max="4867" width="19.7109375" customWidth="1"/>
    <col min="4868" max="4868" width="19" customWidth="1"/>
    <col min="5122" max="5122" width="39.140625" customWidth="1"/>
    <col min="5123" max="5123" width="19.7109375" customWidth="1"/>
    <col min="5124" max="5124" width="19" customWidth="1"/>
    <col min="5378" max="5378" width="39.140625" customWidth="1"/>
    <col min="5379" max="5379" width="19.7109375" customWidth="1"/>
    <col min="5380" max="5380" width="19" customWidth="1"/>
    <col min="5634" max="5634" width="39.140625" customWidth="1"/>
    <col min="5635" max="5635" width="19.7109375" customWidth="1"/>
    <col min="5636" max="5636" width="19" customWidth="1"/>
    <col min="5890" max="5890" width="39.140625" customWidth="1"/>
    <col min="5891" max="5891" width="19.7109375" customWidth="1"/>
    <col min="5892" max="5892" width="19" customWidth="1"/>
    <col min="6146" max="6146" width="39.140625" customWidth="1"/>
    <col min="6147" max="6147" width="19.7109375" customWidth="1"/>
    <col min="6148" max="6148" width="19" customWidth="1"/>
    <col min="6402" max="6402" width="39.140625" customWidth="1"/>
    <col min="6403" max="6403" width="19.7109375" customWidth="1"/>
    <col min="6404" max="6404" width="19" customWidth="1"/>
    <col min="6658" max="6658" width="39.140625" customWidth="1"/>
    <col min="6659" max="6659" width="19.7109375" customWidth="1"/>
    <col min="6660" max="6660" width="19" customWidth="1"/>
    <col min="6914" max="6914" width="39.140625" customWidth="1"/>
    <col min="6915" max="6915" width="19.7109375" customWidth="1"/>
    <col min="6916" max="6916" width="19" customWidth="1"/>
    <col min="7170" max="7170" width="39.140625" customWidth="1"/>
    <col min="7171" max="7171" width="19.7109375" customWidth="1"/>
    <col min="7172" max="7172" width="19" customWidth="1"/>
    <col min="7426" max="7426" width="39.140625" customWidth="1"/>
    <col min="7427" max="7427" width="19.7109375" customWidth="1"/>
    <col min="7428" max="7428" width="19" customWidth="1"/>
    <col min="7682" max="7682" width="39.140625" customWidth="1"/>
    <col min="7683" max="7683" width="19.7109375" customWidth="1"/>
    <col min="7684" max="7684" width="19" customWidth="1"/>
    <col min="7938" max="7938" width="39.140625" customWidth="1"/>
    <col min="7939" max="7939" width="19.7109375" customWidth="1"/>
    <col min="7940" max="7940" width="19" customWidth="1"/>
    <col min="8194" max="8194" width="39.140625" customWidth="1"/>
    <col min="8195" max="8195" width="19.7109375" customWidth="1"/>
    <col min="8196" max="8196" width="19" customWidth="1"/>
    <col min="8450" max="8450" width="39.140625" customWidth="1"/>
    <col min="8451" max="8451" width="19.7109375" customWidth="1"/>
    <col min="8452" max="8452" width="19" customWidth="1"/>
    <col min="8706" max="8706" width="39.140625" customWidth="1"/>
    <col min="8707" max="8707" width="19.7109375" customWidth="1"/>
    <col min="8708" max="8708" width="19" customWidth="1"/>
    <col min="8962" max="8962" width="39.140625" customWidth="1"/>
    <col min="8963" max="8963" width="19.7109375" customWidth="1"/>
    <col min="8964" max="8964" width="19" customWidth="1"/>
    <col min="9218" max="9218" width="39.140625" customWidth="1"/>
    <col min="9219" max="9219" width="19.7109375" customWidth="1"/>
    <col min="9220" max="9220" width="19" customWidth="1"/>
    <col min="9474" max="9474" width="39.140625" customWidth="1"/>
    <col min="9475" max="9475" width="19.7109375" customWidth="1"/>
    <col min="9476" max="9476" width="19" customWidth="1"/>
    <col min="9730" max="9730" width="39.140625" customWidth="1"/>
    <col min="9731" max="9731" width="19.7109375" customWidth="1"/>
    <col min="9732" max="9732" width="19" customWidth="1"/>
    <col min="9986" max="9986" width="39.140625" customWidth="1"/>
    <col min="9987" max="9987" width="19.7109375" customWidth="1"/>
    <col min="9988" max="9988" width="19" customWidth="1"/>
    <col min="10242" max="10242" width="39.140625" customWidth="1"/>
    <col min="10243" max="10243" width="19.7109375" customWidth="1"/>
    <col min="10244" max="10244" width="19" customWidth="1"/>
    <col min="10498" max="10498" width="39.140625" customWidth="1"/>
    <col min="10499" max="10499" width="19.7109375" customWidth="1"/>
    <col min="10500" max="10500" width="19" customWidth="1"/>
    <col min="10754" max="10754" width="39.140625" customWidth="1"/>
    <col min="10755" max="10755" width="19.7109375" customWidth="1"/>
    <col min="10756" max="10756" width="19" customWidth="1"/>
    <col min="11010" max="11010" width="39.140625" customWidth="1"/>
    <col min="11011" max="11011" width="19.7109375" customWidth="1"/>
    <col min="11012" max="11012" width="19" customWidth="1"/>
    <col min="11266" max="11266" width="39.140625" customWidth="1"/>
    <col min="11267" max="11267" width="19.7109375" customWidth="1"/>
    <col min="11268" max="11268" width="19" customWidth="1"/>
    <col min="11522" max="11522" width="39.140625" customWidth="1"/>
    <col min="11523" max="11523" width="19.7109375" customWidth="1"/>
    <col min="11524" max="11524" width="19" customWidth="1"/>
    <col min="11778" max="11778" width="39.140625" customWidth="1"/>
    <col min="11779" max="11779" width="19.7109375" customWidth="1"/>
    <col min="11780" max="11780" width="19" customWidth="1"/>
    <col min="12034" max="12034" width="39.140625" customWidth="1"/>
    <col min="12035" max="12035" width="19.7109375" customWidth="1"/>
    <col min="12036" max="12036" width="19" customWidth="1"/>
    <col min="12290" max="12290" width="39.140625" customWidth="1"/>
    <col min="12291" max="12291" width="19.7109375" customWidth="1"/>
    <col min="12292" max="12292" width="19" customWidth="1"/>
    <col min="12546" max="12546" width="39.140625" customWidth="1"/>
    <col min="12547" max="12547" width="19.7109375" customWidth="1"/>
    <col min="12548" max="12548" width="19" customWidth="1"/>
    <col min="12802" max="12802" width="39.140625" customWidth="1"/>
    <col min="12803" max="12803" width="19.7109375" customWidth="1"/>
    <col min="12804" max="12804" width="19" customWidth="1"/>
    <col min="13058" max="13058" width="39.140625" customWidth="1"/>
    <col min="13059" max="13059" width="19.7109375" customWidth="1"/>
    <col min="13060" max="13060" width="19" customWidth="1"/>
    <col min="13314" max="13314" width="39.140625" customWidth="1"/>
    <col min="13315" max="13315" width="19.7109375" customWidth="1"/>
    <col min="13316" max="13316" width="19" customWidth="1"/>
    <col min="13570" max="13570" width="39.140625" customWidth="1"/>
    <col min="13571" max="13571" width="19.7109375" customWidth="1"/>
    <col min="13572" max="13572" width="19" customWidth="1"/>
    <col min="13826" max="13826" width="39.140625" customWidth="1"/>
    <col min="13827" max="13827" width="19.7109375" customWidth="1"/>
    <col min="13828" max="13828" width="19" customWidth="1"/>
    <col min="14082" max="14082" width="39.140625" customWidth="1"/>
    <col min="14083" max="14083" width="19.7109375" customWidth="1"/>
    <col min="14084" max="14084" width="19" customWidth="1"/>
    <col min="14338" max="14338" width="39.140625" customWidth="1"/>
    <col min="14339" max="14339" width="19.7109375" customWidth="1"/>
    <col min="14340" max="14340" width="19" customWidth="1"/>
    <col min="14594" max="14594" width="39.140625" customWidth="1"/>
    <col min="14595" max="14595" width="19.7109375" customWidth="1"/>
    <col min="14596" max="14596" width="19" customWidth="1"/>
    <col min="14850" max="14850" width="39.140625" customWidth="1"/>
    <col min="14851" max="14851" width="19.7109375" customWidth="1"/>
    <col min="14852" max="14852" width="19" customWidth="1"/>
    <col min="15106" max="15106" width="39.140625" customWidth="1"/>
    <col min="15107" max="15107" width="19.7109375" customWidth="1"/>
    <col min="15108" max="15108" width="19" customWidth="1"/>
    <col min="15362" max="15362" width="39.140625" customWidth="1"/>
    <col min="15363" max="15363" width="19.7109375" customWidth="1"/>
    <col min="15364" max="15364" width="19" customWidth="1"/>
    <col min="15618" max="15618" width="39.140625" customWidth="1"/>
    <col min="15619" max="15619" width="19.7109375" customWidth="1"/>
    <col min="15620" max="15620" width="19" customWidth="1"/>
    <col min="15874" max="15874" width="39.140625" customWidth="1"/>
    <col min="15875" max="15875" width="19.7109375" customWidth="1"/>
    <col min="15876" max="15876" width="19" customWidth="1"/>
    <col min="16130" max="16130" width="39.140625" customWidth="1"/>
    <col min="16131" max="16131" width="19.7109375" customWidth="1"/>
    <col min="16132" max="16132" width="19" customWidth="1"/>
  </cols>
  <sheetData>
    <row r="6" spans="1:5" ht="26.25" customHeight="1" x14ac:dyDescent="0.25"/>
    <row r="10" spans="1:5" ht="18.75" x14ac:dyDescent="0.3">
      <c r="A10" s="83" t="s">
        <v>26</v>
      </c>
      <c r="B10" s="83"/>
      <c r="C10" s="83"/>
      <c r="D10" s="83"/>
    </row>
    <row r="12" spans="1:5" ht="18.75" x14ac:dyDescent="0.3">
      <c r="A12" s="84" t="s">
        <v>45</v>
      </c>
      <c r="B12" s="84"/>
      <c r="C12" s="84"/>
      <c r="D12" s="84"/>
    </row>
    <row r="14" spans="1:5" ht="18.75" x14ac:dyDescent="0.3">
      <c r="A14" s="82" t="s">
        <v>42</v>
      </c>
      <c r="B14" s="82"/>
      <c r="C14" s="82"/>
      <c r="D14" s="82"/>
      <c r="E14" s="82"/>
    </row>
    <row r="15" spans="1:5" x14ac:dyDescent="0.25">
      <c r="A15" s="50"/>
      <c r="B15" s="50"/>
      <c r="C15" s="50"/>
      <c r="D15" s="50"/>
      <c r="E15" s="50"/>
    </row>
    <row r="16" spans="1:5" ht="18.75" x14ac:dyDescent="0.3">
      <c r="A16" s="82" t="s">
        <v>43</v>
      </c>
      <c r="B16" s="82"/>
      <c r="C16" s="82"/>
      <c r="D16" s="82"/>
      <c r="E16" s="82"/>
    </row>
    <row r="17" spans="1:5" x14ac:dyDescent="0.25">
      <c r="A17" s="50"/>
      <c r="B17" s="50"/>
      <c r="C17" s="50"/>
      <c r="D17" s="50"/>
      <c r="E17" s="50"/>
    </row>
    <row r="18" spans="1:5" ht="18.75" x14ac:dyDescent="0.3">
      <c r="A18" s="82" t="s">
        <v>56</v>
      </c>
      <c r="B18" s="82"/>
      <c r="C18" s="82"/>
      <c r="D18" s="82"/>
      <c r="E18" s="82"/>
    </row>
    <row r="19" spans="1:5" x14ac:dyDescent="0.25">
      <c r="A19" s="50"/>
      <c r="B19" s="50"/>
      <c r="C19" s="50"/>
      <c r="D19" s="50"/>
      <c r="E19" s="50"/>
    </row>
    <row r="20" spans="1:5" ht="18.75" x14ac:dyDescent="0.3">
      <c r="A20" s="81" t="s">
        <v>44</v>
      </c>
      <c r="B20" s="82"/>
      <c r="C20" s="82"/>
      <c r="D20" s="82"/>
      <c r="E20" s="82"/>
    </row>
    <row r="22" spans="1:5" ht="15.75" thickBot="1" x14ac:dyDescent="0.3"/>
    <row r="23" spans="1:5" ht="19.5" thickBot="1" x14ac:dyDescent="0.3">
      <c r="B23" s="88" t="s">
        <v>27</v>
      </c>
      <c r="C23" s="89"/>
      <c r="D23" s="39">
        <f>13750*8*22</f>
        <v>2420000</v>
      </c>
    </row>
    <row r="24" spans="1:5" ht="19.5" thickBot="1" x14ac:dyDescent="0.3">
      <c r="B24" s="90" t="s">
        <v>28</v>
      </c>
      <c r="C24" s="91"/>
      <c r="D24" s="40" t="s">
        <v>19</v>
      </c>
    </row>
    <row r="25" spans="1:5" ht="19.5" customHeight="1" thickBot="1" x14ac:dyDescent="0.3">
      <c r="B25" s="90" t="s">
        <v>29</v>
      </c>
      <c r="C25" s="91"/>
      <c r="D25" s="40">
        <v>80000</v>
      </c>
    </row>
    <row r="26" spans="1:5" ht="19.5" thickBot="1" x14ac:dyDescent="0.3">
      <c r="B26" s="90" t="s">
        <v>30</v>
      </c>
      <c r="C26" s="91"/>
      <c r="D26" s="40">
        <v>25000</v>
      </c>
    </row>
    <row r="27" spans="1:5" ht="19.5" thickBot="1" x14ac:dyDescent="0.3">
      <c r="B27" s="90" t="s">
        <v>31</v>
      </c>
      <c r="C27" s="91"/>
      <c r="D27" s="40">
        <v>50000</v>
      </c>
    </row>
    <row r="28" spans="1:5" ht="19.5" thickBot="1" x14ac:dyDescent="0.3">
      <c r="B28" s="90" t="s">
        <v>32</v>
      </c>
      <c r="C28" s="91"/>
      <c r="D28" s="40" t="s">
        <v>19</v>
      </c>
    </row>
    <row r="29" spans="1:5" ht="20.25" thickBot="1" x14ac:dyDescent="0.3">
      <c r="B29" s="85" t="s">
        <v>33</v>
      </c>
      <c r="C29" s="86"/>
      <c r="D29" s="41">
        <f>SUM(D23:D28)</f>
        <v>2575000</v>
      </c>
    </row>
    <row r="30" spans="1:5" ht="19.5" thickBot="1" x14ac:dyDescent="0.3">
      <c r="B30" s="42" t="s">
        <v>34</v>
      </c>
      <c r="C30" s="40"/>
      <c r="D30" s="43"/>
    </row>
    <row r="31" spans="1:5" ht="19.5" thickBot="1" x14ac:dyDescent="0.3">
      <c r="B31" s="44" t="s">
        <v>35</v>
      </c>
      <c r="C31" s="40">
        <f>+D23*4%</f>
        <v>96800</v>
      </c>
      <c r="D31" s="43"/>
    </row>
    <row r="32" spans="1:5" ht="19.5" thickBot="1" x14ac:dyDescent="0.3">
      <c r="B32" s="44" t="s">
        <v>46</v>
      </c>
      <c r="C32" s="40">
        <f>(D23-1250000)*0.35 +(251417)</f>
        <v>660917</v>
      </c>
      <c r="D32" s="43"/>
    </row>
    <row r="33" spans="1:4" ht="19.5" thickBot="1" x14ac:dyDescent="0.3">
      <c r="B33" s="44" t="s">
        <v>36</v>
      </c>
      <c r="C33" s="40" t="s">
        <v>19</v>
      </c>
      <c r="D33" s="43"/>
    </row>
    <row r="34" spans="1:4" ht="19.5" thickBot="1" x14ac:dyDescent="0.3">
      <c r="B34" s="44" t="s">
        <v>37</v>
      </c>
      <c r="C34" s="40" t="s">
        <v>19</v>
      </c>
      <c r="D34" s="43"/>
    </row>
    <row r="35" spans="1:4" ht="20.25" thickBot="1" x14ac:dyDescent="0.3">
      <c r="B35" s="45" t="s">
        <v>38</v>
      </c>
      <c r="C35" s="41">
        <f>SUM(C30:C34)</f>
        <v>757717</v>
      </c>
      <c r="D35" s="43"/>
    </row>
    <row r="36" spans="1:4" ht="19.5" thickBot="1" x14ac:dyDescent="0.3">
      <c r="B36" s="46" t="s">
        <v>39</v>
      </c>
      <c r="C36" s="43"/>
      <c r="D36" s="47">
        <f>+D29-C35</f>
        <v>1817283</v>
      </c>
    </row>
    <row r="39" spans="1:4" ht="18.75" x14ac:dyDescent="0.3">
      <c r="B39" s="48" t="s">
        <v>40</v>
      </c>
      <c r="C39" s="48" t="s">
        <v>41</v>
      </c>
    </row>
    <row r="44" spans="1:4" x14ac:dyDescent="0.25">
      <c r="A44" s="49"/>
    </row>
    <row r="46" spans="1:4" ht="18.75" x14ac:dyDescent="0.3">
      <c r="C46" s="87" t="s">
        <v>1</v>
      </c>
      <c r="D46" s="87"/>
    </row>
  </sheetData>
  <mergeCells count="14">
    <mergeCell ref="B29:C29"/>
    <mergeCell ref="C46:D46"/>
    <mergeCell ref="B23:C23"/>
    <mergeCell ref="B24:C24"/>
    <mergeCell ref="B25:C25"/>
    <mergeCell ref="B26:C26"/>
    <mergeCell ref="B27:C27"/>
    <mergeCell ref="B28:C28"/>
    <mergeCell ref="A20:E20"/>
    <mergeCell ref="A10:D10"/>
    <mergeCell ref="A12:D12"/>
    <mergeCell ref="A14:E14"/>
    <mergeCell ref="A16:E16"/>
    <mergeCell ref="A18:E18"/>
  </mergeCells>
  <pageMargins left="0.25" right="0.25" top="0.13541666666666666" bottom="0.75" header="0.3" footer="0.3"/>
  <pageSetup paperSize="9" orientation="portrait" r:id="rId1"/>
  <headerFooter>
    <oddFooter>&amp;CRenforcement de capacités, Appui à l’élaboration et à la mise en œuvre des plans locaux de développement, promotion de l’entrepreneuriat.  Accord-programme avec le Gouvernement togolais : n°056 / 04 / MEFP du 13 mai 2004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topLeftCell="A2" zoomScale="89" zoomScaleNormal="89" workbookViewId="0">
      <selection activeCell="F27" sqref="F27"/>
    </sheetView>
  </sheetViews>
  <sheetFormatPr baseColWidth="10" defaultRowHeight="15" x14ac:dyDescent="0.25"/>
  <cols>
    <col min="1" max="1" width="1.85546875" customWidth="1"/>
    <col min="2" max="2" width="36.28515625" customWidth="1"/>
    <col min="3" max="3" width="14.5703125" style="2" bestFit="1" customWidth="1"/>
    <col min="4" max="4" width="9.5703125" customWidth="1"/>
    <col min="5" max="5" width="9.7109375" customWidth="1"/>
    <col min="6" max="6" width="14" customWidth="1"/>
  </cols>
  <sheetData>
    <row r="1" spans="1:9" hidden="1" x14ac:dyDescent="0.25">
      <c r="F1" s="69" t="s">
        <v>58</v>
      </c>
      <c r="G1" s="69">
        <v>572</v>
      </c>
    </row>
    <row r="2" spans="1:9" x14ac:dyDescent="0.25">
      <c r="F2" s="69"/>
      <c r="G2" s="69"/>
    </row>
    <row r="3" spans="1:9" x14ac:dyDescent="0.25">
      <c r="B3" s="80" t="s">
        <v>64</v>
      </c>
      <c r="F3" s="69"/>
      <c r="G3" s="69"/>
    </row>
    <row r="4" spans="1:9" ht="15.75" thickBot="1" x14ac:dyDescent="0.3">
      <c r="B4" s="55"/>
      <c r="C4" s="56"/>
    </row>
    <row r="5" spans="1:9" ht="15" customHeight="1" x14ac:dyDescent="0.25">
      <c r="B5" s="77" t="s">
        <v>65</v>
      </c>
      <c r="C5" s="92" t="s">
        <v>61</v>
      </c>
      <c r="D5" s="92" t="s">
        <v>62</v>
      </c>
      <c r="E5" s="92" t="s">
        <v>63</v>
      </c>
      <c r="F5" s="92" t="s">
        <v>69</v>
      </c>
      <c r="G5" s="92" t="s">
        <v>68</v>
      </c>
    </row>
    <row r="6" spans="1:9" ht="21" customHeight="1" thickBot="1" x14ac:dyDescent="0.3">
      <c r="B6" s="78" t="s">
        <v>60</v>
      </c>
      <c r="C6" s="93"/>
      <c r="D6" s="94"/>
      <c r="E6" s="94"/>
      <c r="F6" s="94"/>
      <c r="G6" s="94"/>
    </row>
    <row r="7" spans="1:9" ht="15.75" thickBot="1" x14ac:dyDescent="0.3">
      <c r="A7" s="57"/>
      <c r="B7" s="70" t="s">
        <v>78</v>
      </c>
      <c r="C7" s="71"/>
      <c r="D7" s="58"/>
      <c r="E7" s="59"/>
      <c r="F7" s="60">
        <f>SUM(F8:F13)</f>
        <v>418</v>
      </c>
      <c r="G7" s="60">
        <f>F7*$C$18</f>
        <v>229900</v>
      </c>
    </row>
    <row r="8" spans="1:9" ht="31.5" customHeight="1" thickBot="1" x14ac:dyDescent="0.3">
      <c r="B8" s="72" t="s">
        <v>66</v>
      </c>
      <c r="C8" s="73" t="s">
        <v>67</v>
      </c>
      <c r="D8" s="74">
        <v>1</v>
      </c>
      <c r="E8" s="75">
        <v>49</v>
      </c>
      <c r="F8" s="75">
        <f t="shared" ref="F8:F13" si="0">D8*E8</f>
        <v>49</v>
      </c>
      <c r="G8" s="79">
        <f>F8*$C$18</f>
        <v>26950</v>
      </c>
    </row>
    <row r="9" spans="1:9" ht="33.75" customHeight="1" thickBot="1" x14ac:dyDescent="0.3">
      <c r="B9" s="72" t="s">
        <v>70</v>
      </c>
      <c r="C9" s="73" t="s">
        <v>67</v>
      </c>
      <c r="D9" s="74">
        <v>1</v>
      </c>
      <c r="E9" s="75">
        <v>48</v>
      </c>
      <c r="F9" s="75">
        <f t="shared" si="0"/>
        <v>48</v>
      </c>
      <c r="G9" s="79">
        <f>F9*$C$18</f>
        <v>26400</v>
      </c>
    </row>
    <row r="10" spans="1:9" ht="35.25" customHeight="1" thickBot="1" x14ac:dyDescent="0.3">
      <c r="B10" s="72" t="s">
        <v>71</v>
      </c>
      <c r="C10" s="73" t="s">
        <v>67</v>
      </c>
      <c r="D10" s="74">
        <v>1</v>
      </c>
      <c r="E10" s="75">
        <v>42</v>
      </c>
      <c r="F10" s="75">
        <f t="shared" si="0"/>
        <v>42</v>
      </c>
      <c r="G10" s="79">
        <f t="shared" ref="G10:G15" si="1">F10*$C$18</f>
        <v>23100</v>
      </c>
      <c r="I10" s="23"/>
    </row>
    <row r="11" spans="1:9" ht="42" customHeight="1" thickBot="1" x14ac:dyDescent="0.3">
      <c r="B11" s="72" t="s">
        <v>72</v>
      </c>
      <c r="C11" s="73" t="s">
        <v>73</v>
      </c>
      <c r="D11" s="74">
        <v>4</v>
      </c>
      <c r="E11" s="75">
        <v>47</v>
      </c>
      <c r="F11" s="75">
        <f t="shared" si="0"/>
        <v>188</v>
      </c>
      <c r="G11" s="79">
        <f t="shared" si="1"/>
        <v>103400</v>
      </c>
    </row>
    <row r="12" spans="1:9" ht="29.25" customHeight="1" thickBot="1" x14ac:dyDescent="0.3">
      <c r="B12" s="72" t="s">
        <v>74</v>
      </c>
      <c r="C12" s="73" t="s">
        <v>75</v>
      </c>
      <c r="D12" s="74">
        <v>1</v>
      </c>
      <c r="E12" s="75">
        <v>45</v>
      </c>
      <c r="F12" s="75">
        <f t="shared" si="0"/>
        <v>45</v>
      </c>
      <c r="G12" s="79">
        <f t="shared" si="1"/>
        <v>24750</v>
      </c>
    </row>
    <row r="13" spans="1:9" ht="26.25" customHeight="1" thickBot="1" x14ac:dyDescent="0.3">
      <c r="B13" s="72" t="s">
        <v>76</v>
      </c>
      <c r="C13" s="73" t="s">
        <v>67</v>
      </c>
      <c r="D13" s="74">
        <v>1</v>
      </c>
      <c r="E13" s="75">
        <v>46</v>
      </c>
      <c r="F13" s="75">
        <f t="shared" si="0"/>
        <v>46</v>
      </c>
      <c r="G13" s="79">
        <f t="shared" si="1"/>
        <v>25300</v>
      </c>
    </row>
    <row r="14" spans="1:9" ht="26.25" customHeight="1" thickBot="1" x14ac:dyDescent="0.3">
      <c r="B14" s="70" t="s">
        <v>79</v>
      </c>
      <c r="C14" s="71"/>
      <c r="D14" s="58"/>
      <c r="E14" s="59"/>
      <c r="F14" s="60">
        <f>SUM(F15)</f>
        <v>3650</v>
      </c>
      <c r="G14" s="60">
        <f>SUM(G15)</f>
        <v>2007500</v>
      </c>
    </row>
    <row r="15" spans="1:9" ht="15.75" thickBot="1" x14ac:dyDescent="0.3">
      <c r="B15" s="76" t="s">
        <v>77</v>
      </c>
      <c r="C15" s="73" t="s">
        <v>67</v>
      </c>
      <c r="D15" s="74">
        <v>1</v>
      </c>
      <c r="E15" s="75">
        <v>3650</v>
      </c>
      <c r="F15" s="75">
        <f>E15*D15</f>
        <v>3650</v>
      </c>
      <c r="G15" s="79">
        <f t="shared" si="1"/>
        <v>2007500</v>
      </c>
    </row>
    <row r="16" spans="1:9" ht="15.75" thickBot="1" x14ac:dyDescent="0.3">
      <c r="B16" s="61" t="s">
        <v>0</v>
      </c>
      <c r="C16" s="62"/>
      <c r="D16" s="63"/>
      <c r="E16" s="64"/>
      <c r="F16" s="65">
        <f>F7+F14</f>
        <v>4068</v>
      </c>
      <c r="G16" s="65">
        <f>G7+G14</f>
        <v>2237400</v>
      </c>
    </row>
    <row r="17" spans="2:8" x14ac:dyDescent="0.25">
      <c r="H17" s="15"/>
    </row>
    <row r="18" spans="2:8" x14ac:dyDescent="0.25">
      <c r="B18" s="68" t="s">
        <v>58</v>
      </c>
      <c r="C18" s="68">
        <v>550</v>
      </c>
      <c r="D18" s="66" t="s">
        <v>59</v>
      </c>
      <c r="E18" s="66"/>
    </row>
    <row r="20" spans="2:8" x14ac:dyDescent="0.25">
      <c r="F20" s="67"/>
    </row>
  </sheetData>
  <mergeCells count="5">
    <mergeCell ref="C5:C6"/>
    <mergeCell ref="D5:D6"/>
    <mergeCell ref="E5:E6"/>
    <mergeCell ref="F5:F6"/>
    <mergeCell ref="G5:G6"/>
  </mergeCells>
  <pageMargins left="0.2" right="0.23" top="0.28000000000000003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opLeftCell="A2" zoomScale="89" zoomScaleNormal="89" workbookViewId="0">
      <selection activeCell="J8" sqref="J8"/>
    </sheetView>
  </sheetViews>
  <sheetFormatPr baseColWidth="10" defaultRowHeight="15" x14ac:dyDescent="0.25"/>
  <cols>
    <col min="1" max="1" width="1.85546875" customWidth="1"/>
    <col min="2" max="2" width="36.28515625" customWidth="1"/>
    <col min="3" max="3" width="14.5703125" style="2" bestFit="1" customWidth="1"/>
    <col min="4" max="4" width="9.5703125" customWidth="1"/>
    <col min="5" max="5" width="9.7109375" customWidth="1"/>
    <col min="6" max="6" width="14" customWidth="1"/>
    <col min="7" max="7" width="15.5703125" customWidth="1"/>
  </cols>
  <sheetData>
    <row r="1" spans="1:9" hidden="1" x14ac:dyDescent="0.25">
      <c r="F1" s="69" t="s">
        <v>58</v>
      </c>
      <c r="G1" s="69">
        <v>572</v>
      </c>
    </row>
    <row r="2" spans="1:9" x14ac:dyDescent="0.25">
      <c r="F2" s="69"/>
      <c r="G2" s="69"/>
    </row>
    <row r="3" spans="1:9" x14ac:dyDescent="0.25">
      <c r="B3" s="80" t="s">
        <v>64</v>
      </c>
      <c r="F3" s="69"/>
      <c r="G3" s="69"/>
    </row>
    <row r="4" spans="1:9" ht="15.75" thickBot="1" x14ac:dyDescent="0.3">
      <c r="B4" s="55"/>
      <c r="C4" s="56"/>
    </row>
    <row r="5" spans="1:9" ht="15" customHeight="1" x14ac:dyDescent="0.25">
      <c r="B5" s="77" t="s">
        <v>65</v>
      </c>
      <c r="C5" s="92" t="s">
        <v>61</v>
      </c>
      <c r="D5" s="92" t="s">
        <v>62</v>
      </c>
      <c r="E5" s="92" t="s">
        <v>63</v>
      </c>
      <c r="F5" s="92" t="s">
        <v>69</v>
      </c>
      <c r="G5" s="92" t="s">
        <v>68</v>
      </c>
    </row>
    <row r="6" spans="1:9" ht="21" customHeight="1" thickBot="1" x14ac:dyDescent="0.3">
      <c r="B6" s="78" t="s">
        <v>60</v>
      </c>
      <c r="C6" s="93"/>
      <c r="D6" s="94"/>
      <c r="E6" s="94"/>
      <c r="F6" s="94"/>
      <c r="G6" s="94"/>
    </row>
    <row r="7" spans="1:9" ht="15.75" thickBot="1" x14ac:dyDescent="0.3">
      <c r="A7" s="57"/>
      <c r="B7" s="70" t="s">
        <v>78</v>
      </c>
      <c r="C7" s="71"/>
      <c r="D7" s="58"/>
      <c r="E7" s="59"/>
      <c r="F7" s="60">
        <f>SUM(F8:F13)</f>
        <v>53888</v>
      </c>
      <c r="G7" s="60">
        <f>F7*$C$18</f>
        <v>29638400</v>
      </c>
    </row>
    <row r="8" spans="1:9" ht="31.5" customHeight="1" thickBot="1" x14ac:dyDescent="0.3">
      <c r="B8" s="72" t="s">
        <v>66</v>
      </c>
      <c r="C8" s="73" t="s">
        <v>67</v>
      </c>
      <c r="D8" s="74">
        <v>300</v>
      </c>
      <c r="E8" s="75">
        <v>49</v>
      </c>
      <c r="F8" s="75">
        <f t="shared" ref="F8:F13" si="0">D8*E8</f>
        <v>14700</v>
      </c>
      <c r="G8" s="79">
        <f>F8*$C$18</f>
        <v>8085000</v>
      </c>
    </row>
    <row r="9" spans="1:9" ht="33.75" customHeight="1" thickBot="1" x14ac:dyDescent="0.3">
      <c r="B9" s="72" t="s">
        <v>70</v>
      </c>
      <c r="C9" s="73" t="s">
        <v>67</v>
      </c>
      <c r="D9" s="74">
        <v>300</v>
      </c>
      <c r="E9" s="75">
        <v>48</v>
      </c>
      <c r="F9" s="75">
        <f t="shared" si="0"/>
        <v>14400</v>
      </c>
      <c r="G9" s="79">
        <f>F9*$C$18</f>
        <v>7920000</v>
      </c>
    </row>
    <row r="10" spans="1:9" ht="35.25" customHeight="1" thickBot="1" x14ac:dyDescent="0.3">
      <c r="B10" s="72" t="s">
        <v>71</v>
      </c>
      <c r="C10" s="73" t="s">
        <v>67</v>
      </c>
      <c r="D10" s="74">
        <v>150</v>
      </c>
      <c r="E10" s="75">
        <v>42</v>
      </c>
      <c r="F10" s="75">
        <f t="shared" si="0"/>
        <v>6300</v>
      </c>
      <c r="G10" s="79">
        <f t="shared" ref="G10:G15" si="1">F10*$C$18</f>
        <v>3465000</v>
      </c>
      <c r="I10" s="23"/>
    </row>
    <row r="11" spans="1:9" ht="42" customHeight="1" thickBot="1" x14ac:dyDescent="0.3">
      <c r="B11" s="72" t="s">
        <v>72</v>
      </c>
      <c r="C11" s="73" t="s">
        <v>73</v>
      </c>
      <c r="D11" s="74">
        <v>4</v>
      </c>
      <c r="E11" s="75">
        <v>47</v>
      </c>
      <c r="F11" s="75">
        <f t="shared" si="0"/>
        <v>188</v>
      </c>
      <c r="G11" s="79">
        <f t="shared" si="1"/>
        <v>103400</v>
      </c>
    </row>
    <row r="12" spans="1:9" ht="29.25" customHeight="1" thickBot="1" x14ac:dyDescent="0.3">
      <c r="B12" s="72" t="s">
        <v>74</v>
      </c>
      <c r="C12" s="73" t="s">
        <v>75</v>
      </c>
      <c r="D12" s="74">
        <v>100</v>
      </c>
      <c r="E12" s="75">
        <v>45</v>
      </c>
      <c r="F12" s="75">
        <f t="shared" si="0"/>
        <v>4500</v>
      </c>
      <c r="G12" s="79">
        <f t="shared" si="1"/>
        <v>2475000</v>
      </c>
    </row>
    <row r="13" spans="1:9" ht="26.25" customHeight="1" thickBot="1" x14ac:dyDescent="0.3">
      <c r="B13" s="72" t="s">
        <v>76</v>
      </c>
      <c r="C13" s="73" t="s">
        <v>67</v>
      </c>
      <c r="D13" s="74">
        <v>300</v>
      </c>
      <c r="E13" s="75">
        <v>46</v>
      </c>
      <c r="F13" s="75">
        <f t="shared" si="0"/>
        <v>13800</v>
      </c>
      <c r="G13" s="79">
        <f t="shared" si="1"/>
        <v>7590000</v>
      </c>
    </row>
    <row r="14" spans="1:9" ht="26.25" customHeight="1" thickBot="1" x14ac:dyDescent="0.3">
      <c r="B14" s="70" t="s">
        <v>79</v>
      </c>
      <c r="C14" s="71"/>
      <c r="D14" s="58"/>
      <c r="E14" s="59"/>
      <c r="F14" s="60">
        <f>SUM(F15)</f>
        <v>365000</v>
      </c>
      <c r="G14" s="60">
        <f>SUM(G15)</f>
        <v>200750000</v>
      </c>
    </row>
    <row r="15" spans="1:9" ht="15.75" thickBot="1" x14ac:dyDescent="0.3">
      <c r="B15" s="76" t="s">
        <v>77</v>
      </c>
      <c r="C15" s="73" t="s">
        <v>67</v>
      </c>
      <c r="D15" s="74">
        <v>100</v>
      </c>
      <c r="E15" s="75">
        <v>3650</v>
      </c>
      <c r="F15" s="75">
        <f>E15*D15</f>
        <v>365000</v>
      </c>
      <c r="G15" s="79">
        <f t="shared" si="1"/>
        <v>200750000</v>
      </c>
    </row>
    <row r="16" spans="1:9" ht="15.75" thickBot="1" x14ac:dyDescent="0.3">
      <c r="B16" s="61" t="s">
        <v>0</v>
      </c>
      <c r="C16" s="62"/>
      <c r="D16" s="63"/>
      <c r="E16" s="64"/>
      <c r="F16" s="65">
        <f>F7+F14</f>
        <v>418888</v>
      </c>
      <c r="G16" s="65">
        <f>G7+G14</f>
        <v>230388400</v>
      </c>
    </row>
    <row r="18" spans="2:6" hidden="1" x14ac:dyDescent="0.25">
      <c r="B18" s="68" t="s">
        <v>58</v>
      </c>
      <c r="C18" s="68">
        <v>550</v>
      </c>
      <c r="D18" s="66" t="s">
        <v>59</v>
      </c>
      <c r="E18" s="66"/>
    </row>
    <row r="20" spans="2:6" x14ac:dyDescent="0.25">
      <c r="F20" s="67"/>
    </row>
  </sheetData>
  <mergeCells count="5">
    <mergeCell ref="C5:C6"/>
    <mergeCell ref="D5:D6"/>
    <mergeCell ref="E5:E6"/>
    <mergeCell ref="F5:F6"/>
    <mergeCell ref="G5:G6"/>
  </mergeCells>
  <pageMargins left="0.2" right="0.23" top="0.28000000000000003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38"/>
  <sheetViews>
    <sheetView zoomScale="80" zoomScaleNormal="80" workbookViewId="0">
      <selection activeCell="H29" sqref="H29"/>
    </sheetView>
  </sheetViews>
  <sheetFormatPr baseColWidth="10" defaultRowHeight="15" x14ac:dyDescent="0.25"/>
  <cols>
    <col min="1" max="1" width="3" bestFit="1" customWidth="1"/>
    <col min="2" max="2" width="12.42578125" customWidth="1"/>
    <col min="3" max="3" width="28.42578125" customWidth="1"/>
    <col min="4" max="4" width="17.28515625" customWidth="1"/>
    <col min="5" max="5" width="11.28515625" bestFit="1" customWidth="1"/>
    <col min="6" max="6" width="16.7109375" customWidth="1"/>
    <col min="7" max="7" width="9.7109375" customWidth="1"/>
    <col min="8" max="8" width="12.140625" customWidth="1"/>
    <col min="9" max="9" width="14.42578125" customWidth="1"/>
    <col min="10" max="10" width="11.7109375" customWidth="1"/>
    <col min="11" max="11" width="15.7109375" customWidth="1"/>
    <col min="12" max="12" width="11.140625" customWidth="1"/>
    <col min="13" max="13" width="6.5703125" customWidth="1"/>
    <col min="14" max="14" width="16.42578125" bestFit="1" customWidth="1"/>
    <col min="15" max="15" width="13.7109375" customWidth="1"/>
  </cols>
  <sheetData>
    <row r="2" spans="1:23" x14ac:dyDescent="0.25">
      <c r="G2" s="5">
        <v>0.04</v>
      </c>
      <c r="I2" s="5">
        <v>0.1</v>
      </c>
      <c r="J2" s="5">
        <v>0.15</v>
      </c>
      <c r="L2" s="95" t="s">
        <v>2</v>
      </c>
      <c r="M2" s="96"/>
      <c r="N2" s="97"/>
    </row>
    <row r="3" spans="1:23" ht="33.75" x14ac:dyDescent="0.25"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6" t="s">
        <v>12</v>
      </c>
      <c r="L3" s="6" t="s">
        <v>13</v>
      </c>
      <c r="M3" s="6" t="s">
        <v>14</v>
      </c>
      <c r="N3" s="8" t="s">
        <v>15</v>
      </c>
      <c r="O3" s="36" t="s">
        <v>24</v>
      </c>
      <c r="P3" s="36" t="s">
        <v>25</v>
      </c>
    </row>
    <row r="4" spans="1:23" ht="15.75" x14ac:dyDescent="0.25">
      <c r="A4" s="2">
        <v>2</v>
      </c>
      <c r="B4" s="51">
        <v>372547</v>
      </c>
      <c r="C4" s="3" t="s">
        <v>47</v>
      </c>
      <c r="D4" s="10" t="e">
        <f>#REF!</f>
        <v>#REF!</v>
      </c>
      <c r="E4" s="10"/>
      <c r="F4" s="10" t="e">
        <f t="shared" ref="F4:F14" si="0">D4+E4</f>
        <v>#REF!</v>
      </c>
      <c r="G4" s="10" t="e">
        <f t="shared" ref="G4:G9" si="1">F4*4%</f>
        <v>#REF!</v>
      </c>
      <c r="H4" s="10" t="e">
        <f t="shared" ref="H4:H9" si="2">F4-G4</f>
        <v>#REF!</v>
      </c>
      <c r="I4" s="10" t="e">
        <f t="shared" ref="I4:I9" si="3">H4*90%</f>
        <v>#REF!</v>
      </c>
      <c r="J4" s="10" t="e">
        <f t="shared" ref="J4:J9" si="4">I4*85%</f>
        <v>#REF!</v>
      </c>
      <c r="K4" s="53" t="e">
        <f>J4-248</f>
        <v>#REF!</v>
      </c>
      <c r="L4" s="54" t="e">
        <f>D29</f>
        <v>#REF!</v>
      </c>
      <c r="M4" s="14"/>
      <c r="N4" s="11" t="e">
        <f t="shared" ref="N4:N9" si="5">+L4+M4</f>
        <v>#REF!</v>
      </c>
      <c r="O4" s="38">
        <v>5</v>
      </c>
      <c r="P4" s="24" t="e">
        <f t="shared" ref="P4:P14" si="6">N4*O4</f>
        <v>#REF!</v>
      </c>
    </row>
    <row r="5" spans="1:23" ht="15.75" x14ac:dyDescent="0.25">
      <c r="A5" s="2">
        <v>3</v>
      </c>
      <c r="B5" s="51">
        <v>350604</v>
      </c>
      <c r="C5" s="3" t="s">
        <v>48</v>
      </c>
      <c r="D5" s="10" t="e">
        <f>#REF!</f>
        <v>#REF!</v>
      </c>
      <c r="E5" s="10"/>
      <c r="F5" s="10" t="e">
        <f>D5+E5</f>
        <v>#REF!</v>
      </c>
      <c r="G5" s="10" t="e">
        <f t="shared" si="1"/>
        <v>#REF!</v>
      </c>
      <c r="H5" s="10" t="e">
        <f t="shared" si="2"/>
        <v>#REF!</v>
      </c>
      <c r="I5" s="10" t="e">
        <f t="shared" si="3"/>
        <v>#REF!</v>
      </c>
      <c r="J5" s="10" t="e">
        <f t="shared" si="4"/>
        <v>#REF!</v>
      </c>
      <c r="K5" s="53" t="e">
        <f t="shared" ref="K5:K10" si="7">J5-248</f>
        <v>#REF!</v>
      </c>
      <c r="L5" s="54" t="e">
        <f>L4</f>
        <v>#REF!</v>
      </c>
      <c r="M5" s="14"/>
      <c r="N5" s="11" t="e">
        <f t="shared" si="5"/>
        <v>#REF!</v>
      </c>
      <c r="O5" s="38">
        <v>2.5</v>
      </c>
      <c r="P5" s="24" t="e">
        <f t="shared" si="6"/>
        <v>#REF!</v>
      </c>
    </row>
    <row r="6" spans="1:23" ht="15.75" x14ac:dyDescent="0.25">
      <c r="A6" s="2">
        <v>4</v>
      </c>
      <c r="B6" s="51">
        <v>372740</v>
      </c>
      <c r="C6" s="3" t="s">
        <v>49</v>
      </c>
      <c r="D6" s="10" t="e">
        <f>#REF!</f>
        <v>#REF!</v>
      </c>
      <c r="E6" s="10"/>
      <c r="F6" s="10" t="e">
        <f t="shared" si="0"/>
        <v>#REF!</v>
      </c>
      <c r="G6" s="10" t="e">
        <f t="shared" si="1"/>
        <v>#REF!</v>
      </c>
      <c r="H6" s="10" t="e">
        <f t="shared" si="2"/>
        <v>#REF!</v>
      </c>
      <c r="I6" s="10" t="e">
        <f t="shared" si="3"/>
        <v>#REF!</v>
      </c>
      <c r="J6" s="10" t="e">
        <f t="shared" si="4"/>
        <v>#REF!</v>
      </c>
      <c r="K6" s="53" t="e">
        <f t="shared" si="7"/>
        <v>#REF!</v>
      </c>
      <c r="L6" s="54" t="e">
        <f>L5</f>
        <v>#REF!</v>
      </c>
      <c r="M6" s="14"/>
      <c r="N6" s="11" t="e">
        <f t="shared" si="5"/>
        <v>#REF!</v>
      </c>
      <c r="O6" s="38">
        <v>2.5</v>
      </c>
      <c r="P6" s="24" t="e">
        <f t="shared" si="6"/>
        <v>#REF!</v>
      </c>
    </row>
    <row r="7" spans="1:23" ht="15.75" x14ac:dyDescent="0.25">
      <c r="A7" s="2">
        <v>6</v>
      </c>
      <c r="B7" s="51">
        <v>372868</v>
      </c>
      <c r="C7" s="3" t="s">
        <v>50</v>
      </c>
      <c r="D7" s="10" t="e">
        <f>#REF!</f>
        <v>#REF!</v>
      </c>
      <c r="E7" s="10"/>
      <c r="F7" s="10" t="e">
        <f t="shared" si="0"/>
        <v>#REF!</v>
      </c>
      <c r="G7" s="10" t="e">
        <f t="shared" si="1"/>
        <v>#REF!</v>
      </c>
      <c r="H7" s="10" t="e">
        <f t="shared" si="2"/>
        <v>#REF!</v>
      </c>
      <c r="I7" s="10" t="e">
        <f t="shared" si="3"/>
        <v>#REF!</v>
      </c>
      <c r="J7" s="10" t="e">
        <f t="shared" si="4"/>
        <v>#REF!</v>
      </c>
      <c r="K7" s="53" t="e">
        <f t="shared" si="7"/>
        <v>#REF!</v>
      </c>
      <c r="L7" s="54" t="e">
        <f>L6</f>
        <v>#REF!</v>
      </c>
      <c r="M7" s="14"/>
      <c r="N7" s="11" t="e">
        <f t="shared" si="5"/>
        <v>#REF!</v>
      </c>
      <c r="O7" s="38">
        <v>2.5</v>
      </c>
      <c r="P7" s="24" t="e">
        <f t="shared" si="6"/>
        <v>#REF!</v>
      </c>
    </row>
    <row r="8" spans="1:23" ht="15.75" x14ac:dyDescent="0.25">
      <c r="A8" s="2">
        <v>10</v>
      </c>
      <c r="B8" s="9"/>
      <c r="C8" s="52" t="s">
        <v>55</v>
      </c>
      <c r="D8" s="10" t="e">
        <f>#REF!</f>
        <v>#REF!</v>
      </c>
      <c r="E8" s="12"/>
      <c r="F8" s="10" t="e">
        <f t="shared" si="0"/>
        <v>#REF!</v>
      </c>
      <c r="G8" s="10" t="e">
        <f t="shared" si="1"/>
        <v>#REF!</v>
      </c>
      <c r="H8" s="10" t="e">
        <f t="shared" si="2"/>
        <v>#REF!</v>
      </c>
      <c r="I8" s="10" t="e">
        <f t="shared" si="3"/>
        <v>#REF!</v>
      </c>
      <c r="J8" s="10" t="e">
        <f t="shared" si="4"/>
        <v>#REF!</v>
      </c>
      <c r="K8" s="53" t="e">
        <f t="shared" si="7"/>
        <v>#REF!</v>
      </c>
      <c r="L8" s="54" t="e">
        <f>D38</f>
        <v>#REF!</v>
      </c>
      <c r="M8" s="14"/>
      <c r="N8" s="11" t="e">
        <f t="shared" si="5"/>
        <v>#REF!</v>
      </c>
      <c r="O8" s="38">
        <v>2.7</v>
      </c>
      <c r="P8" s="24" t="e">
        <f t="shared" si="6"/>
        <v>#REF!</v>
      </c>
    </row>
    <row r="9" spans="1:23" ht="15.75" x14ac:dyDescent="0.25">
      <c r="A9" s="2"/>
      <c r="B9" s="9"/>
      <c r="C9" s="3" t="s">
        <v>53</v>
      </c>
      <c r="D9" s="10" t="e">
        <f>#REF!</f>
        <v>#REF!</v>
      </c>
      <c r="E9" s="12"/>
      <c r="F9" s="10" t="e">
        <f t="shared" si="0"/>
        <v>#REF!</v>
      </c>
      <c r="G9" s="10" t="e">
        <f t="shared" si="1"/>
        <v>#REF!</v>
      </c>
      <c r="H9" s="10" t="e">
        <f t="shared" si="2"/>
        <v>#REF!</v>
      </c>
      <c r="I9" s="10" t="e">
        <f t="shared" si="3"/>
        <v>#REF!</v>
      </c>
      <c r="J9" s="10" t="e">
        <f t="shared" si="4"/>
        <v>#REF!</v>
      </c>
      <c r="K9" s="53" t="e">
        <f t="shared" si="7"/>
        <v>#REF!</v>
      </c>
      <c r="L9" s="54" t="e">
        <f>L8</f>
        <v>#REF!</v>
      </c>
      <c r="M9" s="14"/>
      <c r="N9" s="11" t="e">
        <f t="shared" si="5"/>
        <v>#REF!</v>
      </c>
      <c r="O9" s="38">
        <v>2.4500000000000002</v>
      </c>
      <c r="P9" s="24" t="e">
        <f t="shared" si="6"/>
        <v>#REF!</v>
      </c>
    </row>
    <row r="10" spans="1:23" ht="15.75" x14ac:dyDescent="0.25">
      <c r="A10" s="2"/>
      <c r="B10" s="9"/>
      <c r="C10" s="4" t="s">
        <v>1</v>
      </c>
      <c r="D10" s="10" t="e">
        <f>#REF!</f>
        <v>#REF!</v>
      </c>
      <c r="E10" s="12"/>
      <c r="F10" s="10" t="e">
        <f t="shared" si="0"/>
        <v>#REF!</v>
      </c>
      <c r="G10" s="10" t="e">
        <f>F10*4%</f>
        <v>#REF!</v>
      </c>
      <c r="H10" s="10" t="e">
        <f>F10-G10</f>
        <v>#REF!</v>
      </c>
      <c r="I10" s="10" t="e">
        <f>H10*90%</f>
        <v>#REF!</v>
      </c>
      <c r="J10" s="10" t="e">
        <f>I10*85%</f>
        <v>#REF!</v>
      </c>
      <c r="K10" s="13" t="e">
        <f t="shared" si="7"/>
        <v>#REF!</v>
      </c>
      <c r="L10" s="14" t="e">
        <f>L9</f>
        <v>#REF!</v>
      </c>
      <c r="M10" s="14"/>
      <c r="N10" s="11" t="e">
        <f>+L10+M10</f>
        <v>#REF!</v>
      </c>
      <c r="O10" s="38">
        <v>2.15</v>
      </c>
      <c r="P10" s="24" t="e">
        <f t="shared" si="6"/>
        <v>#REF!</v>
      </c>
    </row>
    <row r="11" spans="1:23" ht="15.75" x14ac:dyDescent="0.25">
      <c r="A11" s="2"/>
      <c r="B11" s="9"/>
      <c r="C11" s="37" t="s">
        <v>52</v>
      </c>
      <c r="D11" s="10" t="e">
        <f>#REF!</f>
        <v>#REF!</v>
      </c>
      <c r="E11" s="12"/>
      <c r="F11" s="10" t="e">
        <f t="shared" si="0"/>
        <v>#REF!</v>
      </c>
      <c r="G11" s="10" t="e">
        <f>F11*4%</f>
        <v>#REF!</v>
      </c>
      <c r="H11" s="10" t="e">
        <f>F11-G11</f>
        <v>#REF!</v>
      </c>
      <c r="I11" s="10" t="e">
        <f>H11*90%</f>
        <v>#REF!</v>
      </c>
      <c r="J11" s="10" t="e">
        <f>I11*85%</f>
        <v>#REF!</v>
      </c>
      <c r="K11" s="13" t="e">
        <f>J11-272</f>
        <v>#REF!</v>
      </c>
      <c r="L11" s="14">
        <v>79583</v>
      </c>
      <c r="M11" s="14">
        <v>125</v>
      </c>
      <c r="N11" s="11">
        <f>+L11+M11</f>
        <v>79708</v>
      </c>
      <c r="O11" s="38">
        <v>1.45</v>
      </c>
      <c r="P11" s="24">
        <f t="shared" si="6"/>
        <v>115576.59999999999</v>
      </c>
    </row>
    <row r="12" spans="1:23" ht="15.75" x14ac:dyDescent="0.25">
      <c r="A12" s="2"/>
      <c r="B12" s="9"/>
      <c r="C12" s="37" t="s">
        <v>51</v>
      </c>
      <c r="D12" s="10" t="e">
        <f>#REF!</f>
        <v>#REF!</v>
      </c>
      <c r="E12" s="12"/>
      <c r="F12" s="10" t="e">
        <f t="shared" si="0"/>
        <v>#REF!</v>
      </c>
      <c r="G12" s="10" t="e">
        <f>F12*4%</f>
        <v>#REF!</v>
      </c>
      <c r="H12" s="10" t="e">
        <f>F12-G12</f>
        <v>#REF!</v>
      </c>
      <c r="I12" s="10" t="e">
        <f>H12*90%</f>
        <v>#REF!</v>
      </c>
      <c r="J12" s="10" t="e">
        <f>I12*85%</f>
        <v>#REF!</v>
      </c>
      <c r="K12" s="13" t="e">
        <f>J12-272</f>
        <v>#REF!</v>
      </c>
      <c r="L12" s="14">
        <v>79583</v>
      </c>
      <c r="M12" s="14">
        <v>125</v>
      </c>
      <c r="N12" s="11">
        <f>+L12+M12</f>
        <v>79708</v>
      </c>
      <c r="O12" s="38">
        <v>1.45</v>
      </c>
      <c r="P12" s="24">
        <f t="shared" si="6"/>
        <v>115576.59999999999</v>
      </c>
    </row>
    <row r="13" spans="1:23" ht="15.75" x14ac:dyDescent="0.25">
      <c r="A13" s="2"/>
      <c r="B13" s="9"/>
      <c r="C13" s="37" t="s">
        <v>57</v>
      </c>
      <c r="D13" s="10" t="e">
        <f>#REF!</f>
        <v>#REF!</v>
      </c>
      <c r="E13" s="12"/>
      <c r="F13" s="10" t="e">
        <f t="shared" si="0"/>
        <v>#REF!</v>
      </c>
      <c r="G13" s="10" t="e">
        <f>F13*4%</f>
        <v>#REF!</v>
      </c>
      <c r="H13" s="10" t="e">
        <f>F13-G13</f>
        <v>#REF!</v>
      </c>
      <c r="I13" s="10" t="e">
        <f>H13*90%</f>
        <v>#REF!</v>
      </c>
      <c r="J13" s="10" t="e">
        <f>I13*85%</f>
        <v>#REF!</v>
      </c>
      <c r="K13" s="13" t="e">
        <f>J13-56</f>
        <v>#REF!</v>
      </c>
      <c r="L13" s="14">
        <v>99833</v>
      </c>
      <c r="M13" s="14">
        <v>125</v>
      </c>
      <c r="N13" s="11">
        <f>+L13+M13</f>
        <v>99958</v>
      </c>
      <c r="O13" s="38">
        <v>0.8</v>
      </c>
      <c r="P13" s="24">
        <f t="shared" si="6"/>
        <v>79966.400000000009</v>
      </c>
    </row>
    <row r="14" spans="1:23" ht="15.75" x14ac:dyDescent="0.25">
      <c r="A14" s="2"/>
      <c r="B14" s="9"/>
      <c r="C14" s="27" t="s">
        <v>54</v>
      </c>
      <c r="D14" s="10" t="e">
        <f>#REF!</f>
        <v>#REF!</v>
      </c>
      <c r="E14" s="12"/>
      <c r="F14" s="10" t="e">
        <f t="shared" si="0"/>
        <v>#REF!</v>
      </c>
      <c r="G14" s="10" t="e">
        <f>F14*4%</f>
        <v>#REF!</v>
      </c>
      <c r="H14" s="10" t="e">
        <f>F14-G14</f>
        <v>#REF!</v>
      </c>
      <c r="I14" s="10" t="e">
        <f>H14*90%</f>
        <v>#REF!</v>
      </c>
      <c r="J14" s="10" t="e">
        <f>I14*85%</f>
        <v>#REF!</v>
      </c>
      <c r="K14" s="13" t="e">
        <f>J14-136</f>
        <v>#REF!</v>
      </c>
      <c r="L14" s="14">
        <v>17360</v>
      </c>
      <c r="M14" s="14">
        <v>125</v>
      </c>
      <c r="N14" s="11">
        <f>+L14+M14</f>
        <v>17485</v>
      </c>
      <c r="O14" s="38">
        <v>0.5</v>
      </c>
      <c r="P14" s="24">
        <f t="shared" si="6"/>
        <v>8742.5</v>
      </c>
    </row>
    <row r="15" spans="1:23" x14ac:dyDescent="0.25">
      <c r="L15" t="s">
        <v>16</v>
      </c>
      <c r="M15" t="s">
        <v>17</v>
      </c>
      <c r="O15" s="18"/>
      <c r="P15" s="16" t="e">
        <f>SUM(P4:P14)</f>
        <v>#REF!</v>
      </c>
      <c r="Q15" s="19"/>
      <c r="R15" s="19"/>
      <c r="S15" s="15"/>
      <c r="T15" s="15"/>
      <c r="U15" s="15"/>
      <c r="V15" s="15"/>
      <c r="W15" s="15"/>
    </row>
    <row r="16" spans="1:23" ht="15.75" x14ac:dyDescent="0.25">
      <c r="C16" s="20" t="s">
        <v>18</v>
      </c>
      <c r="D16" s="21" t="e">
        <f t="shared" ref="D16:J16" si="8">SUM(D4:D14)</f>
        <v>#REF!</v>
      </c>
      <c r="E16" s="21">
        <f t="shared" si="8"/>
        <v>0</v>
      </c>
      <c r="F16" s="21" t="e">
        <f t="shared" si="8"/>
        <v>#REF!</v>
      </c>
      <c r="G16" s="21" t="e">
        <f>SUM(G4:G14)</f>
        <v>#REF!</v>
      </c>
      <c r="H16" s="21" t="e">
        <f t="shared" si="8"/>
        <v>#REF!</v>
      </c>
      <c r="I16" s="21" t="e">
        <f>SUM(I4:I14)</f>
        <v>#REF!</v>
      </c>
      <c r="J16" s="21" t="e">
        <f t="shared" si="8"/>
        <v>#REF!</v>
      </c>
      <c r="K16" s="22" t="s">
        <v>19</v>
      </c>
      <c r="L16" s="21" t="e">
        <f>SUM(L4:L14)</f>
        <v>#REF!</v>
      </c>
      <c r="M16" s="21">
        <f>SUM(M4:M14)</f>
        <v>500</v>
      </c>
      <c r="N16" s="21" t="e">
        <f>SUM(N4:N14)</f>
        <v>#REF!</v>
      </c>
      <c r="O16" s="15"/>
      <c r="P16" s="19"/>
      <c r="Q16" s="19"/>
      <c r="R16" s="19"/>
      <c r="S16" s="15"/>
      <c r="T16" s="15"/>
      <c r="U16" s="15"/>
      <c r="V16" s="15"/>
      <c r="W16" s="15"/>
    </row>
    <row r="17" spans="2:23" x14ac:dyDescent="0.25">
      <c r="F17" s="23">
        <v>0.03</v>
      </c>
      <c r="L17" s="24"/>
      <c r="M17" s="24"/>
      <c r="N17" s="24" t="e">
        <f>N16*3</f>
        <v>#REF!</v>
      </c>
      <c r="O17" s="19"/>
      <c r="P17" s="19"/>
      <c r="Q17" s="19"/>
      <c r="R17" s="19"/>
      <c r="S17" s="15"/>
      <c r="T17" s="15"/>
      <c r="U17" s="15"/>
      <c r="V17" s="15"/>
      <c r="W17" s="15"/>
    </row>
    <row r="18" spans="2:23" x14ac:dyDescent="0.25">
      <c r="B18" s="25" t="s">
        <v>20</v>
      </c>
      <c r="C18" s="1" t="s">
        <v>20</v>
      </c>
      <c r="F18" s="21" t="e">
        <f>F16*F17</f>
        <v>#REF!</v>
      </c>
      <c r="L18" s="24"/>
      <c r="M18" s="24"/>
      <c r="N18" s="26" t="e">
        <f>N16+F18</f>
        <v>#REF!</v>
      </c>
      <c r="O18" s="19"/>
      <c r="P18" s="19"/>
      <c r="Q18" s="19"/>
      <c r="R18" s="19"/>
      <c r="S18" s="15"/>
      <c r="T18" s="15"/>
      <c r="U18" s="15"/>
      <c r="V18" s="15"/>
      <c r="W18" s="15"/>
    </row>
    <row r="19" spans="2:23" x14ac:dyDescent="0.25">
      <c r="L19" s="24"/>
      <c r="M19" s="24"/>
      <c r="N19" s="24"/>
      <c r="O19" s="19"/>
      <c r="P19" s="19"/>
      <c r="Q19" s="19"/>
      <c r="R19" s="19"/>
      <c r="S19" s="15"/>
      <c r="T19" s="16"/>
      <c r="U19" s="15"/>
      <c r="V19" s="15"/>
      <c r="W19" s="15"/>
    </row>
    <row r="20" spans="2:23" x14ac:dyDescent="0.25">
      <c r="F20" s="24" t="e">
        <f>F18*3</f>
        <v>#REF!</v>
      </c>
      <c r="L20" s="24" t="e">
        <f>L16*3</f>
        <v>#REF!</v>
      </c>
      <c r="M20" s="24">
        <f>M16*3</f>
        <v>1500</v>
      </c>
      <c r="N20" s="24" t="e">
        <f>N18*3</f>
        <v>#REF!</v>
      </c>
      <c r="O20" s="15"/>
      <c r="P20" s="15"/>
      <c r="Q20" s="15"/>
      <c r="R20" s="17"/>
      <c r="S20" s="17"/>
      <c r="T20" s="15"/>
      <c r="U20" s="15"/>
      <c r="V20" s="15"/>
      <c r="W20" s="15"/>
    </row>
    <row r="21" spans="2:23" x14ac:dyDescent="0.25">
      <c r="O21" s="15"/>
      <c r="P21" s="15"/>
      <c r="Q21" s="18"/>
      <c r="R21" s="19"/>
      <c r="S21" s="19"/>
      <c r="T21" s="15"/>
      <c r="U21" s="15"/>
      <c r="V21" s="15"/>
      <c r="W21" s="15"/>
    </row>
    <row r="22" spans="2:23" x14ac:dyDescent="0.25">
      <c r="C22" t="s">
        <v>23</v>
      </c>
      <c r="N22" s="24" t="e">
        <f>F20+N17</f>
        <v>#REF!</v>
      </c>
      <c r="O22" s="15"/>
      <c r="P22" s="15"/>
      <c r="Q22" s="19"/>
      <c r="R22" s="19"/>
      <c r="S22" s="19"/>
      <c r="T22" s="15"/>
      <c r="U22" s="15"/>
      <c r="V22" s="15"/>
      <c r="W22" s="15"/>
    </row>
    <row r="23" spans="2:23" x14ac:dyDescent="0.25">
      <c r="C23" s="28" t="s">
        <v>21</v>
      </c>
      <c r="D23" s="29" t="e">
        <f>D4</f>
        <v>#REF!</v>
      </c>
      <c r="O23" s="15"/>
      <c r="P23" s="15"/>
      <c r="Q23" s="19"/>
      <c r="R23" s="19"/>
      <c r="S23" s="19"/>
      <c r="T23" s="15"/>
      <c r="U23" s="15"/>
      <c r="V23" s="15"/>
      <c r="W23" s="15"/>
    </row>
    <row r="24" spans="2:23" x14ac:dyDescent="0.25">
      <c r="C24" s="28"/>
      <c r="D24" s="29">
        <v>1250000</v>
      </c>
      <c r="O24" s="15"/>
      <c r="P24" s="15"/>
      <c r="Q24" s="19"/>
      <c r="R24" s="19"/>
      <c r="S24" s="19"/>
      <c r="T24" s="15"/>
      <c r="U24" s="15"/>
      <c r="V24" s="15"/>
      <c r="W24" s="15"/>
    </row>
    <row r="25" spans="2:23" x14ac:dyDescent="0.25">
      <c r="C25" s="28"/>
      <c r="D25" s="29" t="e">
        <f>D23-D24</f>
        <v>#REF!</v>
      </c>
      <c r="O25" s="15"/>
      <c r="P25" s="15"/>
      <c r="Q25" s="19"/>
      <c r="R25" s="19"/>
      <c r="S25" s="19"/>
      <c r="T25" s="15"/>
      <c r="U25" s="16"/>
      <c r="V25" s="15"/>
      <c r="W25" s="16"/>
    </row>
    <row r="26" spans="2:23" x14ac:dyDescent="0.25">
      <c r="C26" s="28"/>
      <c r="D26" s="34">
        <v>0.35</v>
      </c>
      <c r="O26" s="15"/>
      <c r="P26" s="15"/>
      <c r="Q26" s="15"/>
      <c r="R26" s="15"/>
      <c r="S26" s="15"/>
      <c r="T26" s="17"/>
      <c r="U26" s="15"/>
      <c r="V26" s="15"/>
      <c r="W26" s="15"/>
    </row>
    <row r="27" spans="2:23" x14ac:dyDescent="0.25">
      <c r="C27" s="28"/>
      <c r="D27" s="29" t="e">
        <f>D25*D26</f>
        <v>#REF!</v>
      </c>
      <c r="O27" s="15"/>
      <c r="P27" s="15"/>
      <c r="Q27" s="15"/>
      <c r="R27" s="15"/>
      <c r="S27" s="18"/>
      <c r="T27" s="19"/>
      <c r="U27" s="15"/>
      <c r="V27" s="15"/>
      <c r="W27" s="15"/>
    </row>
    <row r="28" spans="2:23" x14ac:dyDescent="0.25">
      <c r="C28" s="28"/>
      <c r="D28" s="29">
        <v>251417</v>
      </c>
      <c r="T28" s="24"/>
    </row>
    <row r="29" spans="2:23" x14ac:dyDescent="0.25">
      <c r="C29" s="28" t="s">
        <v>22</v>
      </c>
      <c r="D29" s="32" t="e">
        <f>D27+D28</f>
        <v>#REF!</v>
      </c>
      <c r="T29" s="24"/>
    </row>
    <row r="30" spans="2:23" x14ac:dyDescent="0.25">
      <c r="S30" s="24"/>
      <c r="T30" s="24"/>
    </row>
    <row r="32" spans="2:23" x14ac:dyDescent="0.25">
      <c r="C32" s="30" t="s">
        <v>21</v>
      </c>
      <c r="D32" s="31" t="e">
        <f>D8</f>
        <v>#REF!</v>
      </c>
    </row>
    <row r="33" spans="3:4" x14ac:dyDescent="0.25">
      <c r="C33" s="30"/>
      <c r="D33" s="31">
        <v>1250000</v>
      </c>
    </row>
    <row r="34" spans="3:4" x14ac:dyDescent="0.25">
      <c r="C34" s="30"/>
      <c r="D34" s="31" t="e">
        <f>D32-D33</f>
        <v>#REF!</v>
      </c>
    </row>
    <row r="35" spans="3:4" x14ac:dyDescent="0.25">
      <c r="C35" s="30"/>
      <c r="D35" s="35">
        <v>0.35</v>
      </c>
    </row>
    <row r="36" spans="3:4" x14ac:dyDescent="0.25">
      <c r="C36" s="30"/>
      <c r="D36" s="31" t="e">
        <f>D34*D35</f>
        <v>#REF!</v>
      </c>
    </row>
    <row r="37" spans="3:4" x14ac:dyDescent="0.25">
      <c r="C37" s="30"/>
      <c r="D37" s="31">
        <v>251417</v>
      </c>
    </row>
    <row r="38" spans="3:4" x14ac:dyDescent="0.25">
      <c r="C38" s="30" t="s">
        <v>22</v>
      </c>
      <c r="D38" s="33" t="e">
        <f>D36+D37</f>
        <v>#REF!</v>
      </c>
    </row>
  </sheetData>
  <mergeCells count="1">
    <mergeCell ref="L2:N2"/>
  </mergeCells>
  <pageMargins left="0.17" right="0.17" top="0.33" bottom="0.4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DE</vt:lpstr>
      <vt:lpstr>Trainingcosts_Globalgivin__2019</vt:lpstr>
      <vt:lpstr>Trainingcosts_Globalgivin__ (2</vt:lpstr>
      <vt:lpstr>Salaires bruts_2018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MR AKPA</cp:lastModifiedBy>
  <cp:lastPrinted>2019-05-15T08:45:19Z</cp:lastPrinted>
  <dcterms:created xsi:type="dcterms:W3CDTF">2017-10-26T14:16:00Z</dcterms:created>
  <dcterms:modified xsi:type="dcterms:W3CDTF">2019-08-29T13:18:05Z</dcterms:modified>
</cp:coreProperties>
</file>