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830" activeTab="0"/>
  </bookViews>
  <sheets>
    <sheet name="APDO_CBE_Budget,19" sheetId="1" r:id="rId1"/>
  </sheets>
  <definedNames>
    <definedName name="_xlnm.Print_Area" localSheetId="0">'APDO_CBE_Budget,19'!$A$1:$J$153</definedName>
  </definedNames>
  <calcPr fullCalcOnLoad="1"/>
</workbook>
</file>

<file path=xl/sharedStrings.xml><?xml version="1.0" encoding="utf-8"?>
<sst xmlns="http://schemas.openxmlformats.org/spreadsheetml/2006/main" count="157" uniqueCount="128">
  <si>
    <t>Animation:</t>
  </si>
  <si>
    <t>Baseline Survey</t>
  </si>
  <si>
    <t>Budget Summary</t>
  </si>
  <si>
    <t>Qty</t>
  </si>
  <si>
    <t>A</t>
  </si>
  <si>
    <t xml:space="preserve"> </t>
  </si>
  <si>
    <t>Staff Cost</t>
  </si>
  <si>
    <t>No</t>
  </si>
  <si>
    <t xml:space="preserve">TOTAL BUDGET </t>
  </si>
  <si>
    <t>Period:</t>
  </si>
  <si>
    <t xml:space="preserve">Facilitators Incentives/Allowance  </t>
  </si>
  <si>
    <t>Project</t>
  </si>
  <si>
    <t>Registers</t>
  </si>
  <si>
    <t>Unit cost $</t>
  </si>
  <si>
    <t>Total budget $</t>
  </si>
  <si>
    <t>months</t>
  </si>
  <si>
    <t>gals</t>
  </si>
  <si>
    <t>lot</t>
  </si>
  <si>
    <t>Unit</t>
  </si>
  <si>
    <t>Gals</t>
  </si>
  <si>
    <t xml:space="preserve">Assessment of learning outcomes and skills developmt of learners </t>
  </si>
  <si>
    <t>Sub-total</t>
  </si>
  <si>
    <t>B</t>
  </si>
  <si>
    <t>sub-total</t>
  </si>
  <si>
    <t>Graduation of learners</t>
  </si>
  <si>
    <t>Venue charges (rental, canopies, chairs, etc)</t>
  </si>
  <si>
    <t>Annual Facilitators Day Celebration</t>
  </si>
  <si>
    <t>Revision of Assessment tools</t>
  </si>
  <si>
    <t>PROGRAMME COSTS</t>
  </si>
  <si>
    <t>Direct Programme Support Costs</t>
  </si>
  <si>
    <t>Grand Total for Direct Programme Support</t>
  </si>
  <si>
    <t>Grand total for Programme Costs</t>
  </si>
  <si>
    <t xml:space="preserve"> -   </t>
  </si>
  <si>
    <t xml:space="preserve">Total budgeted </t>
  </si>
  <si>
    <t>Programme Costs</t>
  </si>
  <si>
    <t>SUB-TOTAL</t>
  </si>
  <si>
    <t>Monitoring of classes</t>
  </si>
  <si>
    <t>Start up workshop</t>
  </si>
  <si>
    <t>Year 2</t>
  </si>
  <si>
    <t>Year 1</t>
  </si>
  <si>
    <t>Year 3</t>
  </si>
  <si>
    <t>Complementary Basic Education (CBE) in Kwahu Afram Plains North, Kwahu Afram Plains South, Kwahu South &amp; Kwahu East</t>
  </si>
  <si>
    <t>40 participantsX4 districts</t>
  </si>
  <si>
    <t>Snack and lunch for 160 persons</t>
  </si>
  <si>
    <t>Transportation  for 160 participants</t>
  </si>
  <si>
    <t>Stationery</t>
  </si>
  <si>
    <t>Hiring of projector</t>
  </si>
  <si>
    <t>Hiring of vehicle</t>
  </si>
  <si>
    <t>Fuel for mobilisation 10 gallons X 4districts</t>
  </si>
  <si>
    <t>DSA for 4 officers X 4 districtsX 2 days.</t>
  </si>
  <si>
    <t>Sub Total</t>
  </si>
  <si>
    <t>Fuel: (5 gal/ 140 communities)*</t>
  </si>
  <si>
    <t>Lunch and snack for 2 APDO staff/140 days</t>
  </si>
  <si>
    <t xml:space="preserve">Hiring of Vehicle </t>
  </si>
  <si>
    <t xml:space="preserve">DSA: (1 GES Staff and 1 Driver for 140 days) </t>
  </si>
  <si>
    <t>Hiringof Vehicle</t>
  </si>
  <si>
    <t>* 80 communities will be selected for the classes</t>
  </si>
  <si>
    <t>Fuel: (5 gal/ 80 communities)*</t>
  </si>
  <si>
    <t xml:space="preserve">DSA (2 Officers and I driver/2days/80 communities) </t>
  </si>
  <si>
    <t>Snacks/Water (400 members / 2days)</t>
  </si>
  <si>
    <t>Capacity building of Committee members (5/ 80 classes)</t>
  </si>
  <si>
    <t>DSA for 400 participants/ 2days)</t>
  </si>
  <si>
    <t xml:space="preserve">T&amp;T-(400 members) </t>
  </si>
  <si>
    <t>Facilitation fee for 2 Resource Person/ 160days</t>
  </si>
  <si>
    <t>Fuel 5 gallons/80 communities</t>
  </si>
  <si>
    <t>DSA for 2 Resource Persons and 1 driver / 160 days</t>
  </si>
  <si>
    <t xml:space="preserve">Course materials for 400 persons (pencils; pens;excercise books etc) </t>
  </si>
  <si>
    <t>Initial  training for community based facilitators (10 days intensive)</t>
  </si>
  <si>
    <t>Snack/Water (80 facilitators and 2 resource persons and 2 staff /10 days</t>
  </si>
  <si>
    <t>Feeding 3 meals 80 facilitators and 2 resource persons and 2 staff  for10 days</t>
  </si>
  <si>
    <t>DSA for  2 staff and 1 driver  10 days)</t>
  </si>
  <si>
    <t xml:space="preserve">Accomodation for 80 facilitators  and 2 Resource persons for 10 days) </t>
  </si>
  <si>
    <t xml:space="preserve">Hon for 2 Resource Persons for 10 days </t>
  </si>
  <si>
    <t xml:space="preserve">Fuel * 10 gallonsX4 districts </t>
  </si>
  <si>
    <t xml:space="preserve">Training materials </t>
  </si>
  <si>
    <t xml:space="preserve">Sub Total </t>
  </si>
  <si>
    <t>Honorarium  for 2 Resource Persons  for 80 days</t>
  </si>
  <si>
    <t>Fuel 5 gallonsX80 communities</t>
  </si>
  <si>
    <t>DSA 1 driver</t>
  </si>
  <si>
    <t>Cost of Stationery for assessmnet</t>
  </si>
  <si>
    <t>lump sum</t>
  </si>
  <si>
    <t>Printing of learner certificates (2000 learners )</t>
  </si>
  <si>
    <t>Snacks for 2000 learners and 800 guests</t>
  </si>
  <si>
    <t>Fuel 5 gallonsX 80 centres</t>
  </si>
  <si>
    <t>DSA for 2 APDO staff and I driver</t>
  </si>
  <si>
    <t>Hiring of vehicle ( 2 communities /day/quarterX4 quarters</t>
  </si>
  <si>
    <t>Fuel 5 gallons/dayX40 visitsX4 quarters</t>
  </si>
  <si>
    <t>Allowance for 80 facilitaors/9 months</t>
  </si>
  <si>
    <t>Teaching andd Learning materials</t>
  </si>
  <si>
    <t>Refreshments ( 80 facilitators and 80 invited guests)</t>
  </si>
  <si>
    <t>T&amp;T for 80 facilitators and 80 invited guests</t>
  </si>
  <si>
    <t>T&amp;T-(80 facilitators)</t>
  </si>
  <si>
    <t xml:space="preserve">Hire of canopies/chairs (4 districts) </t>
  </si>
  <si>
    <t>Hiring of vehicle for 4 days (4 districts)</t>
  </si>
  <si>
    <t>Fuel 5 gallons/districts</t>
  </si>
  <si>
    <t>DSA for 2 officers and 1 driver</t>
  </si>
  <si>
    <t>DSA for 2 officers and 1 driverX4 districts</t>
  </si>
  <si>
    <t>Exercise book (4 ex bk each for 2000 children )</t>
  </si>
  <si>
    <t>Chalk (10 packetsx 80 classes)</t>
  </si>
  <si>
    <t>Erasers (3 Erasers /2000 pupils)</t>
  </si>
  <si>
    <t>Pencils (3 pencils/2000 Pupils)</t>
  </si>
  <si>
    <t>Crayons (3 crayons /2000 pupils)</t>
  </si>
  <si>
    <t>Readers (5 readers and primers and writing books for  2000 pupils)</t>
  </si>
  <si>
    <t>Polo T shirts for facilitators and stakeholders</t>
  </si>
  <si>
    <t>Transportation of materials to learning centres (4 districts)</t>
  </si>
  <si>
    <t>Review meetings for 60 stakeholders in 4 districts</t>
  </si>
  <si>
    <t>Snack and lunch</t>
  </si>
  <si>
    <t>Tand T for stakeholders</t>
  </si>
  <si>
    <t>Fuel 5 gallons</t>
  </si>
  <si>
    <t>Project Coordinator 4 ( 1 for each district)</t>
  </si>
  <si>
    <t>Field Officer 4 /12 months</t>
  </si>
  <si>
    <t>Accounts Officer 2 for 4 districts</t>
  </si>
  <si>
    <t>Donor Contribution $</t>
  </si>
  <si>
    <t>Partner contribution</t>
  </si>
  <si>
    <t>4 digital cameras for 4 district</t>
  </si>
  <si>
    <t>4 Laptops</t>
  </si>
  <si>
    <t>Office stationery</t>
  </si>
  <si>
    <t>Administrative staff</t>
  </si>
  <si>
    <t>Reporting</t>
  </si>
  <si>
    <t>Project audit</t>
  </si>
  <si>
    <t>M&amp;E cost</t>
  </si>
  <si>
    <t>Office rental (4 offices in 4 districts) for 3years</t>
  </si>
  <si>
    <t>Suib total</t>
  </si>
  <si>
    <t>Partner contribution $</t>
  </si>
  <si>
    <t>End of project evaluation for 4 districts</t>
  </si>
  <si>
    <t>`14.3</t>
  </si>
  <si>
    <t>BUDGET - 2019/20-2022</t>
  </si>
  <si>
    <t>Executive Director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</si>
</sst>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??_);_(@_)"/>
    <numFmt numFmtId="177" formatCode="_(* #,##0.00000_);_(* \(#,##0.00000\);_(* &quot;-&quot;?????_);_(@_)"/>
    <numFmt numFmtId="178" formatCode="_-* #,##0.00000_-;\-* #,##0.00000_-;_-* &quot;-&quot;?????_-;_-@_-"/>
    <numFmt numFmtId="179" formatCode="#,##0.0"/>
    <numFmt numFmtId="180" formatCode="_(* #,##0.0_);_(* \(#,##0.0\);_(* &quot;-&quot;??_);_(@_)"/>
    <numFmt numFmtId="181" formatCode="0.0"/>
    <numFmt numFmtId="182" formatCode="_-* #,##0.0_-;\-* #,##0.0_-;_-* &quot;-&quot;??_-;_-@_-"/>
    <numFmt numFmtId="183" formatCode="_-* #,##0_-;\-* #,##0_-;_-* &quot;-&quot;??_-;_-@_-"/>
    <numFmt numFmtId="184" formatCode="#,##0.000"/>
    <numFmt numFmtId="185" formatCode="[$$-409]#,##0.00;[$$-409]#,##0.00"/>
    <numFmt numFmtId="186" formatCode="[$$-409]#,##0.00"/>
    <numFmt numFmtId="187" formatCode="[$-809]dd\ mmmm\ yyyy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$&quot;#,##0.00;[Red]&quot;$&quot;#,##0.00"/>
    <numFmt numFmtId="194" formatCode="0.00;[Red]0.00"/>
    <numFmt numFmtId="195" formatCode="_(* #,##0.0_);_(* \(#,##0.0\);_(* &quot;-&quot;?_);_(@_)"/>
    <numFmt numFmtId="196" formatCode="#,##0.000000000"/>
    <numFmt numFmtId="197" formatCode="[$-409]dddd\,\ mmmm\ dd\,\ yyyy"/>
    <numFmt numFmtId="198" formatCode="[$-409]h:mm:ss\ AM/PM"/>
    <numFmt numFmtId="199" formatCode="_-* #,##0.000_-;\-* #,##0.000_-;_-* &quot;-&quot;??_-;_-@_-"/>
  </numFmts>
  <fonts count="69">
    <font>
      <sz val="11"/>
      <color theme="1"/>
      <name val="Calibri"/>
      <family val="3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6"/>
      <name val="ＭＳ Ｐゴシック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u val="single"/>
      <sz val="11"/>
      <color indexed="20"/>
      <name val="Calibri"/>
      <family val="2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u val="single"/>
      <sz val="11"/>
      <color indexed="12"/>
      <name val="Calibri"/>
      <family val="2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1"/>
      <color theme="11"/>
      <name val="Calibri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1"/>
      <color theme="10"/>
      <name val="Calibri"/>
      <family val="2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gray125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top" wrapText="1"/>
    </xf>
    <xf numFmtId="176" fontId="8" fillId="0" borderId="11" xfId="42" applyNumberFormat="1" applyFont="1" applyFill="1" applyBorder="1" applyAlignment="1">
      <alignment horizontal="right" vertical="center"/>
    </xf>
    <xf numFmtId="0" fontId="54" fillId="33" borderId="12" xfId="0" applyFont="1" applyFill="1" applyBorder="1" applyAlignment="1">
      <alignment horizontal="center" vertical="top"/>
    </xf>
    <xf numFmtId="0" fontId="55" fillId="0" borderId="10" xfId="0" applyFont="1" applyBorder="1" applyAlignment="1">
      <alignment horizontal="center" vertical="top" wrapText="1"/>
    </xf>
    <xf numFmtId="176" fontId="8" fillId="0" borderId="12" xfId="42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center" vertical="top" wrapText="1"/>
    </xf>
    <xf numFmtId="176" fontId="54" fillId="0" borderId="12" xfId="42" applyNumberFormat="1" applyFont="1" applyFill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vertical="center" wrapText="1"/>
    </xf>
    <xf numFmtId="4" fontId="7" fillId="34" borderId="11" xfId="0" applyNumberFormat="1" applyFont="1" applyFill="1" applyBorder="1" applyAlignment="1">
      <alignment horizontal="right" vertical="center" wrapText="1"/>
    </xf>
    <xf numFmtId="0" fontId="8" fillId="0" borderId="12" xfId="42" applyNumberFormat="1" applyFont="1" applyFill="1" applyBorder="1" applyAlignment="1">
      <alignment horizontal="right" vertical="center"/>
    </xf>
    <xf numFmtId="4" fontId="9" fillId="34" borderId="12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right" vertical="center" wrapText="1"/>
    </xf>
    <xf numFmtId="4" fontId="9" fillId="33" borderId="12" xfId="0" applyNumberFormat="1" applyFont="1" applyFill="1" applyBorder="1" applyAlignment="1">
      <alignment horizontal="right" vertical="center" wrapText="1"/>
    </xf>
    <xf numFmtId="43" fontId="9" fillId="0" borderId="15" xfId="42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 wrapText="1"/>
    </xf>
    <xf numFmtId="171" fontId="54" fillId="0" borderId="12" xfId="42" applyFont="1" applyFill="1" applyBorder="1" applyAlignment="1">
      <alignment horizontal="right" vertical="center"/>
    </xf>
    <xf numFmtId="4" fontId="54" fillId="0" borderId="12" xfId="42" applyNumberFormat="1" applyFont="1" applyFill="1" applyBorder="1" applyAlignment="1">
      <alignment horizontal="right" vertical="center"/>
    </xf>
    <xf numFmtId="43" fontId="9" fillId="0" borderId="12" xfId="42" applyNumberFormat="1" applyFont="1" applyFill="1" applyBorder="1" applyAlignment="1">
      <alignment horizontal="right" vertical="center"/>
    </xf>
    <xf numFmtId="4" fontId="54" fillId="33" borderId="12" xfId="0" applyNumberFormat="1" applyFont="1" applyFill="1" applyBorder="1" applyAlignment="1">
      <alignment horizontal="right" vertical="center" wrapText="1"/>
    </xf>
    <xf numFmtId="4" fontId="54" fillId="0" borderId="12" xfId="0" applyNumberFormat="1" applyFont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right" vertical="center" wrapText="1"/>
    </xf>
    <xf numFmtId="4" fontId="8" fillId="33" borderId="12" xfId="0" applyNumberFormat="1" applyFont="1" applyFill="1" applyBorder="1" applyAlignment="1">
      <alignment horizontal="right" vertical="center" wrapText="1"/>
    </xf>
    <xf numFmtId="4" fontId="9" fillId="33" borderId="12" xfId="0" applyNumberFormat="1" applyFont="1" applyFill="1" applyBorder="1" applyAlignment="1">
      <alignment horizontal="right" vertical="center"/>
    </xf>
    <xf numFmtId="171" fontId="54" fillId="33" borderId="12" xfId="42" applyFont="1" applyFill="1" applyBorder="1" applyAlignment="1">
      <alignment horizontal="right" vertical="center"/>
    </xf>
    <xf numFmtId="4" fontId="55" fillId="33" borderId="12" xfId="42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right" vertical="center" wrapText="1"/>
    </xf>
    <xf numFmtId="4" fontId="9" fillId="34" borderId="12" xfId="0" applyNumberFormat="1" applyFont="1" applyFill="1" applyBorder="1" applyAlignment="1">
      <alignment horizontal="right" vertical="center"/>
    </xf>
    <xf numFmtId="4" fontId="8" fillId="33" borderId="12" xfId="0" applyNumberFormat="1" applyFont="1" applyFill="1" applyBorder="1" applyAlignment="1">
      <alignment horizontal="right" vertical="center"/>
    </xf>
    <xf numFmtId="4" fontId="54" fillId="33" borderId="12" xfId="42" applyNumberFormat="1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right" vertical="center" wrapText="1"/>
    </xf>
    <xf numFmtId="4" fontId="8" fillId="34" borderId="12" xfId="0" applyNumberFormat="1" applyFont="1" applyFill="1" applyBorder="1" applyAlignment="1">
      <alignment horizontal="right" vertical="center"/>
    </xf>
    <xf numFmtId="0" fontId="9" fillId="35" borderId="12" xfId="0" applyFont="1" applyFill="1" applyBorder="1" applyAlignment="1">
      <alignment horizontal="right" vertical="center" wrapText="1"/>
    </xf>
    <xf numFmtId="4" fontId="9" fillId="35" borderId="12" xfId="0" applyNumberFormat="1" applyFont="1" applyFill="1" applyBorder="1" applyAlignment="1">
      <alignment horizontal="right" vertical="center"/>
    </xf>
    <xf numFmtId="43" fontId="9" fillId="34" borderId="12" xfId="0" applyNumberFormat="1" applyFont="1" applyFill="1" applyBorder="1" applyAlignment="1">
      <alignment horizontal="right" vertical="center" wrapText="1"/>
    </xf>
    <xf numFmtId="43" fontId="9" fillId="33" borderId="12" xfId="0" applyNumberFormat="1" applyFont="1" applyFill="1" applyBorder="1" applyAlignment="1">
      <alignment horizontal="right" vertical="center" wrapText="1"/>
    </xf>
    <xf numFmtId="176" fontId="9" fillId="34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/>
    </xf>
    <xf numFmtId="176" fontId="8" fillId="33" borderId="12" xfId="42" applyNumberFormat="1" applyFont="1" applyFill="1" applyBorder="1" applyAlignment="1">
      <alignment horizontal="right" vertical="center"/>
    </xf>
    <xf numFmtId="0" fontId="9" fillId="33" borderId="16" xfId="42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9" fillId="33" borderId="16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55" fillId="0" borderId="12" xfId="42" applyNumberFormat="1" applyFont="1" applyFill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horizontal="left" vertical="center" wrapText="1"/>
    </xf>
    <xf numFmtId="43" fontId="9" fillId="0" borderId="12" xfId="0" applyNumberFormat="1" applyFont="1" applyFill="1" applyBorder="1" applyAlignment="1">
      <alignment horizontal="right" vertical="center" wrapText="1"/>
    </xf>
    <xf numFmtId="176" fontId="9" fillId="0" borderId="12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171" fontId="59" fillId="0" borderId="12" xfId="42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12" xfId="0" applyFont="1" applyBorder="1" applyAlignment="1">
      <alignment vertical="center"/>
    </xf>
    <xf numFmtId="0" fontId="56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58" fillId="0" borderId="2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6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171" fontId="54" fillId="0" borderId="12" xfId="42" applyFont="1" applyFill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54" fillId="33" borderId="0" xfId="0" applyFont="1" applyFill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54" fillId="35" borderId="0" xfId="0" applyFont="1" applyFill="1" applyAlignment="1">
      <alignment vertical="center"/>
    </xf>
    <xf numFmtId="0" fontId="2" fillId="34" borderId="22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43" fontId="6" fillId="0" borderId="12" xfId="42" applyNumberFormat="1" applyFont="1" applyFill="1" applyBorder="1" applyAlignment="1">
      <alignment horizontal="right" vertical="center"/>
    </xf>
    <xf numFmtId="0" fontId="56" fillId="0" borderId="12" xfId="0" applyFont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171" fontId="61" fillId="36" borderId="12" xfId="0" applyNumberFormat="1" applyFont="1" applyFill="1" applyBorder="1" applyAlignment="1">
      <alignment horizontal="right" vertical="center"/>
    </xf>
    <xf numFmtId="0" fontId="56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62" fillId="0" borderId="12" xfId="42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4" fontId="6" fillId="34" borderId="12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/>
    </xf>
    <xf numFmtId="4" fontId="59" fillId="33" borderId="12" xfId="42" applyNumberFormat="1" applyFont="1" applyFill="1" applyBorder="1" applyAlignment="1">
      <alignment horizontal="right" vertical="center"/>
    </xf>
    <xf numFmtId="4" fontId="62" fillId="33" borderId="12" xfId="42" applyNumberFormat="1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 wrapText="1"/>
    </xf>
    <xf numFmtId="171" fontId="62" fillId="0" borderId="13" xfId="42" applyFont="1" applyFill="1" applyBorder="1" applyAlignment="1">
      <alignment vertical="center"/>
    </xf>
    <xf numFmtId="0" fontId="56" fillId="0" borderId="12" xfId="0" applyFont="1" applyFill="1" applyBorder="1" applyAlignment="1">
      <alignment horizontal="left" vertical="center"/>
    </xf>
    <xf numFmtId="0" fontId="54" fillId="0" borderId="12" xfId="0" applyFont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 wrapText="1"/>
    </xf>
    <xf numFmtId="43" fontId="6" fillId="0" borderId="18" xfId="42" applyNumberFormat="1" applyFont="1" applyFill="1" applyBorder="1" applyAlignment="1">
      <alignment horizontal="right" vertical="center"/>
    </xf>
    <xf numFmtId="176" fontId="7" fillId="0" borderId="21" xfId="42" applyNumberFormat="1" applyFont="1" applyFill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6" fillId="33" borderId="15" xfId="0" applyNumberFormat="1" applyFont="1" applyFill="1" applyBorder="1" applyAlignment="1">
      <alignment horizontal="right" vertical="center" wrapText="1"/>
    </xf>
    <xf numFmtId="43" fontId="6" fillId="34" borderId="22" xfId="0" applyNumberFormat="1" applyFont="1" applyFill="1" applyBorder="1" applyAlignment="1">
      <alignment horizontal="right" vertical="center" wrapText="1"/>
    </xf>
    <xf numFmtId="43" fontId="6" fillId="33" borderId="22" xfId="0" applyNumberFormat="1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171" fontId="62" fillId="0" borderId="0" xfId="0" applyNumberFormat="1" applyFont="1" applyFill="1" applyAlignment="1">
      <alignment horizontal="right" vertical="center"/>
    </xf>
    <xf numFmtId="4" fontId="62" fillId="0" borderId="12" xfId="42" applyNumberFormat="1" applyFont="1" applyFill="1" applyBorder="1" applyAlignment="1">
      <alignment horizontal="right" vertical="center"/>
    </xf>
    <xf numFmtId="4" fontId="6" fillId="33" borderId="12" xfId="0" applyNumberFormat="1" applyFont="1" applyFill="1" applyBorder="1" applyAlignment="1">
      <alignment horizontal="right" vertical="center"/>
    </xf>
    <xf numFmtId="171" fontId="62" fillId="33" borderId="13" xfId="42" applyFont="1" applyFill="1" applyBorder="1" applyAlignment="1">
      <alignment horizontal="right" vertical="center"/>
    </xf>
    <xf numFmtId="171" fontId="59" fillId="33" borderId="13" xfId="42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171" fontId="62" fillId="0" borderId="13" xfId="42" applyFont="1" applyFill="1" applyBorder="1" applyAlignment="1">
      <alignment horizontal="right" vertical="center"/>
    </xf>
    <xf numFmtId="171" fontId="56" fillId="0" borderId="12" xfId="42" applyFont="1" applyBorder="1" applyAlignment="1">
      <alignment horizontal="right" vertical="center"/>
    </xf>
    <xf numFmtId="0" fontId="62" fillId="0" borderId="12" xfId="0" applyFont="1" applyBorder="1" applyAlignment="1">
      <alignment horizontal="center" vertical="center"/>
    </xf>
    <xf numFmtId="171" fontId="61" fillId="36" borderId="12" xfId="42" applyNumberFormat="1" applyFont="1" applyFill="1" applyBorder="1" applyAlignment="1">
      <alignment horizontal="right" vertical="center"/>
    </xf>
    <xf numFmtId="0" fontId="54" fillId="0" borderId="12" xfId="0" applyFont="1" applyFill="1" applyBorder="1" applyAlignment="1">
      <alignment/>
    </xf>
    <xf numFmtId="181" fontId="54" fillId="0" borderId="12" xfId="0" applyNumberFormat="1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wrapText="1"/>
    </xf>
    <xf numFmtId="181" fontId="54" fillId="0" borderId="12" xfId="0" applyNumberFormat="1" applyFont="1" applyFill="1" applyBorder="1" applyAlignment="1">
      <alignment vertical="center" wrapText="1"/>
    </xf>
    <xf numFmtId="0" fontId="58" fillId="0" borderId="2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vertical="center" wrapText="1"/>
    </xf>
    <xf numFmtId="0" fontId="54" fillId="0" borderId="11" xfId="0" applyNumberFormat="1" applyFont="1" applyBorder="1" applyAlignment="1">
      <alignment horizontal="center" vertical="top"/>
    </xf>
    <xf numFmtId="0" fontId="9" fillId="33" borderId="16" xfId="0" applyNumberFormat="1" applyFont="1" applyFill="1" applyBorder="1" applyAlignment="1">
      <alignment horizontal="right" vertical="center"/>
    </xf>
    <xf numFmtId="2" fontId="9" fillId="33" borderId="16" xfId="0" applyNumberFormat="1" applyFont="1" applyFill="1" applyBorder="1" applyAlignment="1">
      <alignment horizontal="right" vertical="center"/>
    </xf>
    <xf numFmtId="0" fontId="62" fillId="36" borderId="12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2" fillId="36" borderId="12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/>
    </xf>
    <xf numFmtId="4" fontId="6" fillId="34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" fontId="6" fillId="34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171" fontId="61" fillId="0" borderId="12" xfId="42" applyFont="1" applyFill="1" applyBorder="1" applyAlignment="1">
      <alignment horizontal="right" vertical="center"/>
    </xf>
    <xf numFmtId="171" fontId="61" fillId="0" borderId="13" xfId="42" applyFont="1" applyFill="1" applyBorder="1" applyAlignment="1">
      <alignment horizontal="right" vertical="center"/>
    </xf>
    <xf numFmtId="0" fontId="65" fillId="0" borderId="13" xfId="0" applyFont="1" applyFill="1" applyBorder="1" applyAlignment="1">
      <alignment horizontal="right" vertical="center"/>
    </xf>
    <xf numFmtId="4" fontId="65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171" fontId="65" fillId="0" borderId="12" xfId="42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right" vertical="center"/>
    </xf>
    <xf numFmtId="4" fontId="7" fillId="34" borderId="12" xfId="0" applyNumberFormat="1" applyFont="1" applyFill="1" applyBorder="1" applyAlignment="1">
      <alignment horizontal="right" vertical="center"/>
    </xf>
    <xf numFmtId="171" fontId="61" fillId="34" borderId="12" xfId="42" applyFont="1" applyFill="1" applyBorder="1" applyAlignment="1">
      <alignment horizontal="right" vertical="center"/>
    </xf>
    <xf numFmtId="171" fontId="61" fillId="34" borderId="13" xfId="42" applyFont="1" applyFill="1" applyBorder="1" applyAlignment="1">
      <alignment horizontal="right" vertical="center"/>
    </xf>
    <xf numFmtId="0" fontId="55" fillId="0" borderId="12" xfId="0" applyFont="1" applyFill="1" applyBorder="1" applyAlignment="1">
      <alignment/>
    </xf>
    <xf numFmtId="171" fontId="55" fillId="0" borderId="12" xfId="42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/>
    </xf>
    <xf numFmtId="181" fontId="54" fillId="34" borderId="12" xfId="0" applyNumberFormat="1" applyFont="1" applyFill="1" applyBorder="1" applyAlignment="1">
      <alignment vertical="center"/>
    </xf>
    <xf numFmtId="171" fontId="55" fillId="34" borderId="12" xfId="42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 wrapText="1"/>
    </xf>
    <xf numFmtId="3" fontId="54" fillId="0" borderId="21" xfId="0" applyNumberFormat="1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3" fontId="54" fillId="0" borderId="21" xfId="0" applyNumberFormat="1" applyFont="1" applyFill="1" applyBorder="1" applyAlignment="1">
      <alignment vertical="center" wrapText="1"/>
    </xf>
    <xf numFmtId="3" fontId="54" fillId="34" borderId="21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right" vertical="center" wrapText="1"/>
    </xf>
    <xf numFmtId="0" fontId="55" fillId="34" borderId="12" xfId="0" applyFont="1" applyFill="1" applyBorder="1" applyAlignment="1">
      <alignment vertical="center"/>
    </xf>
    <xf numFmtId="0" fontId="54" fillId="34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171" fontId="59" fillId="0" borderId="13" xfId="42" applyFont="1" applyFill="1" applyBorder="1" applyAlignment="1">
      <alignment horizontal="right" vertical="center"/>
    </xf>
    <xf numFmtId="0" fontId="7" fillId="34" borderId="21" xfId="0" applyFont="1" applyFill="1" applyBorder="1" applyAlignment="1">
      <alignment horizontal="left" vertical="center" wrapText="1"/>
    </xf>
    <xf numFmtId="176" fontId="7" fillId="34" borderId="21" xfId="42" applyNumberFormat="1" applyFont="1" applyFill="1" applyBorder="1" applyAlignment="1">
      <alignment horizontal="right" vertical="center"/>
    </xf>
    <xf numFmtId="4" fontId="7" fillId="34" borderId="12" xfId="0" applyNumberFormat="1" applyFont="1" applyFill="1" applyBorder="1" applyAlignment="1">
      <alignment horizontal="right" vertical="center" wrapText="1"/>
    </xf>
    <xf numFmtId="0" fontId="56" fillId="33" borderId="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left" vertical="center" wrapText="1"/>
    </xf>
    <xf numFmtId="43" fontId="8" fillId="0" borderId="12" xfId="0" applyNumberFormat="1" applyFont="1" applyFill="1" applyBorder="1" applyAlignment="1">
      <alignment horizontal="right" vertical="center" wrapText="1"/>
    </xf>
    <xf numFmtId="171" fontId="55" fillId="19" borderId="12" xfId="0" applyNumberFormat="1" applyFont="1" applyFill="1" applyBorder="1" applyAlignment="1">
      <alignment vertical="center"/>
    </xf>
    <xf numFmtId="0" fontId="54" fillId="19" borderId="12" xfId="0" applyNumberFormat="1" applyFont="1" applyFill="1" applyBorder="1" applyAlignment="1">
      <alignment vertical="top"/>
    </xf>
    <xf numFmtId="0" fontId="57" fillId="19" borderId="12" xfId="0" applyNumberFormat="1" applyFont="1" applyFill="1" applyBorder="1" applyAlignment="1">
      <alignment vertical="top" wrapText="1"/>
    </xf>
    <xf numFmtId="171" fontId="57" fillId="19" borderId="12" xfId="42" applyFont="1" applyFill="1" applyBorder="1" applyAlignment="1">
      <alignment horizontal="right" vertical="center"/>
    </xf>
    <xf numFmtId="171" fontId="62" fillId="0" borderId="12" xfId="42" applyFont="1" applyBorder="1" applyAlignment="1">
      <alignment vertical="center"/>
    </xf>
    <xf numFmtId="0" fontId="55" fillId="10" borderId="12" xfId="0" applyFont="1" applyFill="1" applyBorder="1" applyAlignment="1">
      <alignment horizontal="center" vertical="center"/>
    </xf>
    <xf numFmtId="0" fontId="55" fillId="10" borderId="12" xfId="0" applyFont="1" applyFill="1" applyBorder="1" applyAlignment="1">
      <alignment horizontal="center" vertical="center" wrapText="1"/>
    </xf>
    <xf numFmtId="0" fontId="55" fillId="10" borderId="13" xfId="0" applyFont="1" applyFill="1" applyBorder="1" applyAlignment="1">
      <alignment horizontal="center" vertical="center" wrapText="1"/>
    </xf>
    <xf numFmtId="0" fontId="55" fillId="10" borderId="0" xfId="0" applyFont="1" applyFill="1" applyAlignment="1">
      <alignment vertical="center"/>
    </xf>
    <xf numFmtId="0" fontId="54" fillId="0" borderId="13" xfId="0" applyFont="1" applyFill="1" applyBorder="1" applyAlignment="1">
      <alignment horizontal="right" vertical="center"/>
    </xf>
    <xf numFmtId="0" fontId="54" fillId="0" borderId="12" xfId="0" applyFont="1" applyFill="1" applyBorder="1" applyAlignment="1">
      <alignment horizontal="right" vertical="center"/>
    </xf>
    <xf numFmtId="0" fontId="59" fillId="0" borderId="13" xfId="0" applyFont="1" applyFill="1" applyBorder="1" applyAlignment="1">
      <alignment horizontal="right" vertical="center"/>
    </xf>
    <xf numFmtId="176" fontId="59" fillId="0" borderId="13" xfId="0" applyNumberFormat="1" applyFont="1" applyFill="1" applyBorder="1" applyAlignment="1">
      <alignment horizontal="right" vertical="center"/>
    </xf>
    <xf numFmtId="4" fontId="59" fillId="0" borderId="13" xfId="0" applyNumberFormat="1" applyFont="1" applyFill="1" applyBorder="1" applyAlignment="1">
      <alignment horizontal="right" vertical="center"/>
    </xf>
    <xf numFmtId="4" fontId="61" fillId="0" borderId="12" xfId="0" applyNumberFormat="1" applyFont="1" applyFill="1" applyBorder="1" applyAlignment="1">
      <alignment horizontal="right" vertical="center"/>
    </xf>
    <xf numFmtId="4" fontId="66" fillId="0" borderId="12" xfId="0" applyNumberFormat="1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right" vertical="center"/>
    </xf>
    <xf numFmtId="171" fontId="55" fillId="0" borderId="11" xfId="0" applyNumberFormat="1" applyFont="1" applyFill="1" applyBorder="1" applyAlignment="1">
      <alignment horizontal="right" vertical="center"/>
    </xf>
    <xf numFmtId="4" fontId="54" fillId="0" borderId="11" xfId="42" applyNumberFormat="1" applyFont="1" applyFill="1" applyBorder="1" applyAlignment="1">
      <alignment horizontal="right" vertical="center"/>
    </xf>
    <xf numFmtId="171" fontId="62" fillId="0" borderId="12" xfId="0" applyNumberFormat="1" applyFont="1" applyFill="1" applyBorder="1" applyAlignment="1">
      <alignment horizontal="right" vertical="center"/>
    </xf>
    <xf numFmtId="4" fontId="59" fillId="0" borderId="12" xfId="42" applyNumberFormat="1" applyFont="1" applyFill="1" applyBorder="1" applyAlignment="1">
      <alignment horizontal="right" vertical="center"/>
    </xf>
    <xf numFmtId="2" fontId="54" fillId="0" borderId="12" xfId="0" applyNumberFormat="1" applyFont="1" applyFill="1" applyBorder="1" applyAlignment="1">
      <alignment horizontal="right" vertical="center"/>
    </xf>
    <xf numFmtId="171" fontId="8" fillId="0" borderId="12" xfId="42" applyFont="1" applyFill="1" applyBorder="1" applyAlignment="1">
      <alignment horizontal="right" vertical="center"/>
    </xf>
    <xf numFmtId="4" fontId="8" fillId="0" borderId="12" xfId="42" applyNumberFormat="1" applyFont="1" applyFill="1" applyBorder="1" applyAlignment="1">
      <alignment horizontal="right" vertical="center"/>
    </xf>
    <xf numFmtId="0" fontId="54" fillId="35" borderId="12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62" fillId="36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6" fillId="36" borderId="12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67" fillId="36" borderId="0" xfId="0" applyFont="1" applyFill="1" applyAlignment="1">
      <alignment horizontal="right"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4" fillId="36" borderId="12" xfId="0" applyFont="1" applyFill="1" applyBorder="1" applyAlignment="1">
      <alignment vertical="center" wrapText="1"/>
    </xf>
    <xf numFmtId="0" fontId="55" fillId="36" borderId="12" xfId="0" applyFont="1" applyFill="1" applyBorder="1" applyAlignment="1">
      <alignment vertical="center" wrapText="1"/>
    </xf>
    <xf numFmtId="0" fontId="68" fillId="36" borderId="12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154"/>
  <sheetViews>
    <sheetView tabSelected="1" view="pageBreakPreview" zoomScaleNormal="80" zoomScaleSheetLayoutView="100" zoomScalePageLayoutView="0" workbookViewId="0" topLeftCell="A58">
      <selection activeCell="G15" sqref="G15"/>
    </sheetView>
  </sheetViews>
  <sheetFormatPr defaultColWidth="9.140625" defaultRowHeight="15"/>
  <cols>
    <col min="1" max="1" width="10.28125" style="76" customWidth="1"/>
    <col min="2" max="2" width="50.7109375" style="76" customWidth="1"/>
    <col min="3" max="3" width="11.57421875" style="76" customWidth="1"/>
    <col min="4" max="4" width="8.140625" style="76" customWidth="1"/>
    <col min="5" max="5" width="8.7109375" style="76" customWidth="1"/>
    <col min="6" max="7" width="16.57421875" style="76" customWidth="1"/>
    <col min="8" max="8" width="16.00390625" style="76" customWidth="1"/>
    <col min="9" max="9" width="17.00390625" style="76" customWidth="1"/>
    <col min="10" max="10" width="22.8515625" style="76" customWidth="1"/>
    <col min="11" max="16384" width="9.140625" style="76" customWidth="1"/>
  </cols>
  <sheetData>
    <row r="1" spans="1:222" ht="15.75" customHeight="1">
      <c r="A1" s="251" t="s">
        <v>126</v>
      </c>
      <c r="B1" s="251"/>
      <c r="C1" s="251"/>
      <c r="D1" s="251"/>
      <c r="E1" s="251"/>
      <c r="F1" s="251"/>
      <c r="G1" s="251"/>
      <c r="H1" s="251"/>
      <c r="I1" s="251"/>
      <c r="J1" s="252"/>
      <c r="K1" s="76">
        <v>2</v>
      </c>
      <c r="HH1" s="76" t="s">
        <v>5</v>
      </c>
      <c r="HN1" s="76" t="s">
        <v>5</v>
      </c>
    </row>
    <row r="2" spans="1:10" ht="15.75" customHeight="1">
      <c r="A2" s="251"/>
      <c r="B2" s="251"/>
      <c r="C2" s="251"/>
      <c r="D2" s="251"/>
      <c r="E2" s="251"/>
      <c r="F2" s="251"/>
      <c r="G2" s="251"/>
      <c r="H2" s="251"/>
      <c r="I2" s="251"/>
      <c r="J2" s="252"/>
    </row>
    <row r="3" spans="1:10" ht="15.75" customHeight="1">
      <c r="A3" s="69" t="s">
        <v>11</v>
      </c>
      <c r="B3" s="70" t="s">
        <v>41</v>
      </c>
      <c r="C3" s="70"/>
      <c r="D3" s="70"/>
      <c r="E3" s="68"/>
      <c r="F3" s="70"/>
      <c r="G3" s="70"/>
      <c r="H3" s="70"/>
      <c r="I3" s="70"/>
      <c r="J3" s="71"/>
    </row>
    <row r="4" spans="1:10" ht="15.75">
      <c r="A4" s="249" t="s">
        <v>9</v>
      </c>
      <c r="B4" s="249"/>
      <c r="C4" s="72"/>
      <c r="D4" s="250"/>
      <c r="E4" s="250"/>
      <c r="F4" s="168" t="s">
        <v>39</v>
      </c>
      <c r="G4" s="168" t="s">
        <v>38</v>
      </c>
      <c r="H4" s="168" t="s">
        <v>40</v>
      </c>
      <c r="I4" s="73"/>
      <c r="J4" s="74"/>
    </row>
    <row r="5" spans="1:10" ht="45" customHeight="1">
      <c r="A5" s="224" t="s">
        <v>7</v>
      </c>
      <c r="B5" s="224"/>
      <c r="C5" s="224" t="s">
        <v>18</v>
      </c>
      <c r="D5" s="224" t="s">
        <v>3</v>
      </c>
      <c r="E5" s="225" t="s">
        <v>13</v>
      </c>
      <c r="F5" s="225" t="s">
        <v>14</v>
      </c>
      <c r="G5" s="226"/>
      <c r="H5" s="226"/>
      <c r="I5" s="225" t="s">
        <v>112</v>
      </c>
      <c r="J5" s="227" t="s">
        <v>123</v>
      </c>
    </row>
    <row r="6" spans="1:10" ht="15" customHeight="1">
      <c r="A6" s="77"/>
      <c r="B6" s="77"/>
      <c r="C6" s="77"/>
      <c r="D6" s="126"/>
      <c r="E6" s="126"/>
      <c r="F6" s="126"/>
      <c r="G6" s="169"/>
      <c r="H6" s="169"/>
      <c r="I6" s="228"/>
      <c r="J6" s="229"/>
    </row>
    <row r="7" spans="1:10" s="113" customFormat="1" ht="15.75">
      <c r="A7" s="182" t="s">
        <v>4</v>
      </c>
      <c r="B7" s="159" t="s">
        <v>28</v>
      </c>
      <c r="C7" s="159"/>
      <c r="D7" s="183"/>
      <c r="E7" s="184"/>
      <c r="F7" s="185"/>
      <c r="G7" s="186"/>
      <c r="H7" s="186"/>
      <c r="I7" s="187"/>
      <c r="J7" s="188"/>
    </row>
    <row r="8" spans="1:10" s="113" customFormat="1" ht="15.75">
      <c r="A8" s="244">
        <v>1</v>
      </c>
      <c r="B8" s="159" t="s">
        <v>37</v>
      </c>
      <c r="C8" s="159"/>
      <c r="D8" s="183"/>
      <c r="E8" s="184"/>
      <c r="F8" s="185"/>
      <c r="G8" s="186"/>
      <c r="H8" s="186"/>
      <c r="I8" s="187"/>
      <c r="J8" s="188"/>
    </row>
    <row r="9" spans="1:10" s="113" customFormat="1" ht="15.75">
      <c r="A9" s="182">
        <v>1.1</v>
      </c>
      <c r="B9" s="189" t="s">
        <v>42</v>
      </c>
      <c r="C9" s="159"/>
      <c r="D9" s="183"/>
      <c r="E9" s="184"/>
      <c r="F9" s="185"/>
      <c r="G9" s="186"/>
      <c r="H9" s="186"/>
      <c r="I9" s="187"/>
      <c r="J9" s="188"/>
    </row>
    <row r="10" spans="1:10" s="113" customFormat="1" ht="15.75">
      <c r="A10" s="182">
        <v>1.2</v>
      </c>
      <c r="B10" s="189" t="s">
        <v>43</v>
      </c>
      <c r="C10" s="159"/>
      <c r="D10" s="183">
        <v>160</v>
      </c>
      <c r="E10" s="184">
        <v>6</v>
      </c>
      <c r="F10" s="190">
        <f>D10*E10</f>
        <v>960</v>
      </c>
      <c r="G10" s="186"/>
      <c r="H10" s="186"/>
      <c r="I10" s="187"/>
      <c r="J10" s="188"/>
    </row>
    <row r="11" spans="1:10" s="113" customFormat="1" ht="15.75">
      <c r="A11" s="182">
        <v>1.3</v>
      </c>
      <c r="B11" s="189" t="s">
        <v>44</v>
      </c>
      <c r="C11" s="159"/>
      <c r="D11" s="183">
        <v>160</v>
      </c>
      <c r="E11" s="184">
        <v>18.6</v>
      </c>
      <c r="F11" s="190">
        <f aca="true" t="shared" si="0" ref="F11:F16">D11*E11</f>
        <v>2976</v>
      </c>
      <c r="G11" s="186"/>
      <c r="H11" s="186"/>
      <c r="I11" s="187"/>
      <c r="J11" s="188"/>
    </row>
    <row r="12" spans="1:10" s="113" customFormat="1" ht="15.75">
      <c r="A12" s="182">
        <v>1.4</v>
      </c>
      <c r="B12" s="189" t="s">
        <v>48</v>
      </c>
      <c r="C12" s="159"/>
      <c r="D12" s="183">
        <v>40</v>
      </c>
      <c r="E12" s="184">
        <v>4.3</v>
      </c>
      <c r="F12" s="190">
        <f t="shared" si="0"/>
        <v>172</v>
      </c>
      <c r="G12" s="186"/>
      <c r="H12" s="186"/>
      <c r="I12" s="187"/>
      <c r="J12" s="188"/>
    </row>
    <row r="13" spans="1:10" s="113" customFormat="1" ht="15.75">
      <c r="A13" s="182">
        <v>1.5</v>
      </c>
      <c r="B13" s="189" t="s">
        <v>49</v>
      </c>
      <c r="C13" s="159"/>
      <c r="D13" s="183">
        <v>32</v>
      </c>
      <c r="E13" s="184">
        <v>28</v>
      </c>
      <c r="F13" s="190">
        <f t="shared" si="0"/>
        <v>896</v>
      </c>
      <c r="G13" s="186"/>
      <c r="H13" s="186"/>
      <c r="I13" s="187"/>
      <c r="J13" s="188"/>
    </row>
    <row r="14" spans="1:10" s="113" customFormat="1" ht="15.75">
      <c r="A14" s="182">
        <v>1.6</v>
      </c>
      <c r="B14" s="189" t="s">
        <v>45</v>
      </c>
      <c r="C14" s="159"/>
      <c r="D14" s="183">
        <v>4</v>
      </c>
      <c r="E14" s="184">
        <v>65</v>
      </c>
      <c r="F14" s="190">
        <f t="shared" si="0"/>
        <v>260</v>
      </c>
      <c r="G14" s="186"/>
      <c r="H14" s="186"/>
      <c r="I14" s="187"/>
      <c r="J14" s="188"/>
    </row>
    <row r="15" spans="1:10" s="113" customFormat="1" ht="15.75">
      <c r="A15" s="182">
        <v>1.7</v>
      </c>
      <c r="B15" s="189" t="s">
        <v>46</v>
      </c>
      <c r="C15" s="159"/>
      <c r="D15" s="183">
        <v>8</v>
      </c>
      <c r="E15" s="184">
        <v>10</v>
      </c>
      <c r="F15" s="190">
        <f t="shared" si="0"/>
        <v>80</v>
      </c>
      <c r="G15" s="186"/>
      <c r="H15" s="186"/>
      <c r="I15" s="187"/>
      <c r="J15" s="188"/>
    </row>
    <row r="16" spans="1:10" s="113" customFormat="1" ht="15.75">
      <c r="A16" s="182">
        <v>1.8</v>
      </c>
      <c r="B16" s="189" t="s">
        <v>47</v>
      </c>
      <c r="C16" s="159"/>
      <c r="D16" s="183">
        <v>8</v>
      </c>
      <c r="E16" s="184">
        <v>92.6</v>
      </c>
      <c r="F16" s="190">
        <f t="shared" si="0"/>
        <v>740.8</v>
      </c>
      <c r="G16" s="186"/>
      <c r="H16" s="186"/>
      <c r="I16" s="187"/>
      <c r="J16" s="188"/>
    </row>
    <row r="17" spans="1:10" s="113" customFormat="1" ht="15.75">
      <c r="A17" s="182"/>
      <c r="B17" s="85" t="s">
        <v>50</v>
      </c>
      <c r="C17" s="85"/>
      <c r="D17" s="193"/>
      <c r="E17" s="194"/>
      <c r="F17" s="195">
        <f>SUM(F10:F16)</f>
        <v>6084.8</v>
      </c>
      <c r="G17" s="196"/>
      <c r="H17" s="196"/>
      <c r="I17" s="187"/>
      <c r="J17" s="188"/>
    </row>
    <row r="18" spans="1:10" s="113" customFormat="1" ht="15.75">
      <c r="A18" s="182"/>
      <c r="B18" s="189"/>
      <c r="C18" s="159"/>
      <c r="D18" s="183"/>
      <c r="E18" s="184"/>
      <c r="F18" s="185"/>
      <c r="G18" s="186"/>
      <c r="H18" s="186"/>
      <c r="I18" s="187"/>
      <c r="J18" s="188"/>
    </row>
    <row r="19" spans="1:10" ht="15.75">
      <c r="A19" s="80">
        <v>2</v>
      </c>
      <c r="B19" s="81" t="s">
        <v>0</v>
      </c>
      <c r="C19" s="82"/>
      <c r="D19" s="128"/>
      <c r="E19" s="8"/>
      <c r="F19" s="8"/>
      <c r="G19" s="171"/>
      <c r="H19" s="171"/>
      <c r="I19" s="230"/>
      <c r="J19" s="188"/>
    </row>
    <row r="20" spans="1:10" ht="15.75">
      <c r="A20" s="83">
        <v>2.1</v>
      </c>
      <c r="B20" s="48" t="s">
        <v>51</v>
      </c>
      <c r="C20" s="84" t="s">
        <v>16</v>
      </c>
      <c r="D20" s="129">
        <v>700</v>
      </c>
      <c r="E20" s="8">
        <v>4.3</v>
      </c>
      <c r="F20" s="8">
        <f>D20*E20</f>
        <v>3010</v>
      </c>
      <c r="G20" s="171">
        <f>D20*4.5</f>
        <v>3150</v>
      </c>
      <c r="H20" s="171">
        <f>D20*4.5</f>
        <v>3150</v>
      </c>
      <c r="I20" s="231"/>
      <c r="J20" s="188"/>
    </row>
    <row r="21" spans="1:10" ht="15.75">
      <c r="A21" s="83">
        <v>2.2</v>
      </c>
      <c r="B21" s="48" t="s">
        <v>54</v>
      </c>
      <c r="C21" s="84"/>
      <c r="D21" s="129">
        <v>280</v>
      </c>
      <c r="E21" s="8">
        <v>28</v>
      </c>
      <c r="F21" s="8">
        <f>D21*E21</f>
        <v>7840</v>
      </c>
      <c r="G21" s="171">
        <f>D21*E21</f>
        <v>7840</v>
      </c>
      <c r="H21" s="171">
        <f>D21*E21</f>
        <v>7840</v>
      </c>
      <c r="I21" s="232"/>
      <c r="J21" s="188"/>
    </row>
    <row r="22" spans="1:10" ht="15.75">
      <c r="A22" s="83">
        <v>2.3</v>
      </c>
      <c r="B22" s="48" t="s">
        <v>52</v>
      </c>
      <c r="C22" s="84"/>
      <c r="D22" s="129">
        <v>280</v>
      </c>
      <c r="E22" s="8">
        <v>6</v>
      </c>
      <c r="F22" s="8">
        <f>D22*E22</f>
        <v>1680</v>
      </c>
      <c r="G22" s="171">
        <f>D22*E22</f>
        <v>1680</v>
      </c>
      <c r="H22" s="171">
        <f>D22*E22</f>
        <v>1680</v>
      </c>
      <c r="I22" s="212"/>
      <c r="J22" s="188"/>
    </row>
    <row r="23" spans="1:10" ht="15.75">
      <c r="A23" s="83"/>
      <c r="B23" s="48" t="s">
        <v>53</v>
      </c>
      <c r="C23" s="84"/>
      <c r="D23" s="129">
        <v>140</v>
      </c>
      <c r="E23" s="8">
        <v>92.6</v>
      </c>
      <c r="F23" s="8">
        <f>D23*E23</f>
        <v>12964</v>
      </c>
      <c r="G23" s="171">
        <f>D23*E23</f>
        <v>12964</v>
      </c>
      <c r="H23" s="171">
        <f>D23*E23</f>
        <v>12964</v>
      </c>
      <c r="I23" s="212"/>
      <c r="J23" s="188"/>
    </row>
    <row r="24" spans="1:10" ht="15.75">
      <c r="A24" s="83"/>
      <c r="B24" s="53" t="s">
        <v>50</v>
      </c>
      <c r="C24" s="213"/>
      <c r="D24" s="214"/>
      <c r="E24" s="215"/>
      <c r="F24" s="86">
        <f>SUM(F20:F23)</f>
        <v>25494</v>
      </c>
      <c r="G24" s="172">
        <f>SUM(G20:G23)</f>
        <v>25634</v>
      </c>
      <c r="H24" s="172">
        <f>SUM(H20:H23)</f>
        <v>25634</v>
      </c>
      <c r="I24" s="212"/>
      <c r="J24" s="188"/>
    </row>
    <row r="25" spans="1:10" ht="15.75">
      <c r="A25" s="156"/>
      <c r="B25" s="77" t="s">
        <v>56</v>
      </c>
      <c r="C25" s="159"/>
      <c r="D25" s="160"/>
      <c r="E25" s="160"/>
      <c r="F25" s="160"/>
      <c r="G25" s="173"/>
      <c r="H25" s="173"/>
      <c r="I25" s="161"/>
      <c r="J25" s="139"/>
    </row>
    <row r="26" spans="1:10" ht="15.75">
      <c r="A26" s="157"/>
      <c r="B26" s="79"/>
      <c r="C26" s="79"/>
      <c r="D26" s="127"/>
      <c r="E26" s="92"/>
      <c r="F26" s="92"/>
      <c r="G26" s="170"/>
      <c r="H26" s="170"/>
      <c r="I26" s="230"/>
      <c r="J26" s="233"/>
    </row>
    <row r="27" spans="1:10" ht="15.75">
      <c r="A27" s="155">
        <v>3</v>
      </c>
      <c r="B27" s="67" t="s">
        <v>1</v>
      </c>
      <c r="C27" s="81"/>
      <c r="D27" s="99"/>
      <c r="E27" s="130"/>
      <c r="F27" s="130"/>
      <c r="G27" s="174"/>
      <c r="H27" s="174"/>
      <c r="I27" s="230"/>
      <c r="J27" s="233"/>
    </row>
    <row r="28" spans="1:10" ht="15">
      <c r="A28" s="88">
        <v>3.1</v>
      </c>
      <c r="B28" s="48" t="s">
        <v>57</v>
      </c>
      <c r="C28" s="89" t="s">
        <v>19</v>
      </c>
      <c r="D28" s="16">
        <v>400</v>
      </c>
      <c r="E28" s="9">
        <v>4.3</v>
      </c>
      <c r="F28" s="9">
        <f>D28*E28</f>
        <v>1720</v>
      </c>
      <c r="G28" s="9">
        <f>D28*4.5</f>
        <v>1800</v>
      </c>
      <c r="H28" s="9">
        <f>D28*4.5</f>
        <v>1800</v>
      </c>
      <c r="I28" s="22"/>
      <c r="J28" s="234"/>
    </row>
    <row r="29" spans="1:10" ht="15">
      <c r="A29" s="88">
        <v>3.2</v>
      </c>
      <c r="B29" s="48" t="s">
        <v>58</v>
      </c>
      <c r="C29" s="89"/>
      <c r="D29" s="5">
        <v>480</v>
      </c>
      <c r="E29" s="9">
        <v>28</v>
      </c>
      <c r="F29" s="9">
        <f>D29*E29</f>
        <v>13440</v>
      </c>
      <c r="G29" s="9">
        <f>D29*E29</f>
        <v>13440</v>
      </c>
      <c r="H29" s="9">
        <f>D29*E29</f>
        <v>13440</v>
      </c>
      <c r="I29" s="22"/>
      <c r="J29" s="234"/>
    </row>
    <row r="30" spans="1:10" ht="15">
      <c r="A30" s="245">
        <v>3.3</v>
      </c>
      <c r="B30" s="76" t="s">
        <v>55</v>
      </c>
      <c r="D30" s="76">
        <v>160</v>
      </c>
      <c r="E30" s="76">
        <v>92.6</v>
      </c>
      <c r="F30" s="9">
        <f>D30*E30</f>
        <v>14816</v>
      </c>
      <c r="G30" s="9">
        <f>D30*E30</f>
        <v>14816</v>
      </c>
      <c r="H30" s="9">
        <f>D30*E30</f>
        <v>14816</v>
      </c>
      <c r="I30" s="22">
        <v>0</v>
      </c>
      <c r="J30" s="234"/>
    </row>
    <row r="31" spans="1:10" ht="15.75">
      <c r="A31" s="10"/>
      <c r="B31" s="85" t="s">
        <v>50</v>
      </c>
      <c r="C31" s="85"/>
      <c r="D31" s="86" t="s">
        <v>5</v>
      </c>
      <c r="E31" s="86"/>
      <c r="F31" s="86">
        <f>F28+F29+F30</f>
        <v>29976</v>
      </c>
      <c r="G31" s="172">
        <f>SUM(G28:G30)</f>
        <v>30056</v>
      </c>
      <c r="H31" s="172">
        <f>SUM(H28:H30)</f>
        <v>30056</v>
      </c>
      <c r="I31" s="146"/>
      <c r="J31" s="233"/>
    </row>
    <row r="32" spans="1:10" ht="30" customHeight="1">
      <c r="A32" s="10"/>
      <c r="B32" s="158" t="s">
        <v>56</v>
      </c>
      <c r="C32" s="79"/>
      <c r="D32" s="127"/>
      <c r="E32" s="92"/>
      <c r="F32" s="92"/>
      <c r="G32" s="170"/>
      <c r="H32" s="170"/>
      <c r="I32" s="230"/>
      <c r="J32" s="233"/>
    </row>
    <row r="33" spans="1:10" s="93" customFormat="1" ht="15.75">
      <c r="A33" s="78"/>
      <c r="B33" s="79"/>
      <c r="C33" s="91"/>
      <c r="D33" s="131"/>
      <c r="E33" s="92"/>
      <c r="F33" s="92"/>
      <c r="G33" s="170"/>
      <c r="H33" s="170"/>
      <c r="I33" s="235"/>
      <c r="J33" s="139"/>
    </row>
    <row r="34" spans="1:10" ht="28.5">
      <c r="A34" s="4">
        <v>4</v>
      </c>
      <c r="B34" s="50" t="s">
        <v>60</v>
      </c>
      <c r="C34" s="50"/>
      <c r="D34" s="20"/>
      <c r="E34" s="9"/>
      <c r="F34" s="9"/>
      <c r="G34" s="9"/>
      <c r="H34" s="9"/>
      <c r="I34" s="22"/>
      <c r="J34" s="59"/>
    </row>
    <row r="35" spans="1:10" ht="15">
      <c r="A35" s="1">
        <v>4.1</v>
      </c>
      <c r="B35" s="48" t="s">
        <v>59</v>
      </c>
      <c r="C35" s="48"/>
      <c r="D35" s="5">
        <v>800</v>
      </c>
      <c r="E35" s="9">
        <v>3</v>
      </c>
      <c r="F35" s="9">
        <f>D35*E35</f>
        <v>2400</v>
      </c>
      <c r="G35" s="9">
        <f aca="true" t="shared" si="1" ref="G35:G40">D35*E35</f>
        <v>2400</v>
      </c>
      <c r="H35" s="9">
        <f aca="true" t="shared" si="2" ref="H35:H40">D35*E35</f>
        <v>2400</v>
      </c>
      <c r="I35" s="22">
        <v>0</v>
      </c>
      <c r="J35" s="23"/>
    </row>
    <row r="36" spans="1:13" s="95" customFormat="1" ht="15">
      <c r="A36" s="6">
        <v>4.2</v>
      </c>
      <c r="B36" s="48" t="s">
        <v>61</v>
      </c>
      <c r="C36" s="48"/>
      <c r="D36" s="5">
        <v>800</v>
      </c>
      <c r="E36" s="21">
        <v>28</v>
      </c>
      <c r="F36" s="9">
        <f aca="true" t="shared" si="3" ref="F36:F41">D36*E36</f>
        <v>22400</v>
      </c>
      <c r="G36" s="9">
        <f t="shared" si="1"/>
        <v>22400</v>
      </c>
      <c r="H36" s="9">
        <f t="shared" si="2"/>
        <v>22400</v>
      </c>
      <c r="I36" s="22">
        <v>0</v>
      </c>
      <c r="J36" s="23"/>
      <c r="K36" s="76"/>
      <c r="L36" s="76"/>
      <c r="M36" s="76"/>
    </row>
    <row r="37" spans="1:10" ht="15">
      <c r="A37" s="6">
        <v>4.3</v>
      </c>
      <c r="B37" s="48" t="s">
        <v>62</v>
      </c>
      <c r="C37" s="48"/>
      <c r="D37" s="5">
        <v>400</v>
      </c>
      <c r="E37" s="21">
        <v>18.6</v>
      </c>
      <c r="F37" s="9">
        <f t="shared" si="3"/>
        <v>7440.000000000001</v>
      </c>
      <c r="G37" s="9">
        <f t="shared" si="1"/>
        <v>7440.000000000001</v>
      </c>
      <c r="H37" s="9">
        <f t="shared" si="2"/>
        <v>7440.000000000001</v>
      </c>
      <c r="I37" s="22"/>
      <c r="J37" s="23"/>
    </row>
    <row r="38" spans="1:10" ht="15">
      <c r="A38" s="1">
        <v>4.4</v>
      </c>
      <c r="B38" s="48" t="s">
        <v>63</v>
      </c>
      <c r="C38" s="48"/>
      <c r="D38" s="5">
        <v>320</v>
      </c>
      <c r="E38" s="9">
        <v>20</v>
      </c>
      <c r="F38" s="9">
        <f t="shared" si="3"/>
        <v>6400</v>
      </c>
      <c r="G38" s="9">
        <f t="shared" si="1"/>
        <v>6400</v>
      </c>
      <c r="H38" s="9">
        <f t="shared" si="2"/>
        <v>6400</v>
      </c>
      <c r="I38" s="229"/>
      <c r="J38" s="23"/>
    </row>
    <row r="39" spans="1:10" ht="15">
      <c r="A39" s="1">
        <v>4.5</v>
      </c>
      <c r="B39" s="48" t="s">
        <v>65</v>
      </c>
      <c r="C39" s="48"/>
      <c r="D39" s="5">
        <v>480</v>
      </c>
      <c r="E39" s="9">
        <v>28</v>
      </c>
      <c r="F39" s="9">
        <f t="shared" si="3"/>
        <v>13440</v>
      </c>
      <c r="G39" s="9">
        <f t="shared" si="1"/>
        <v>13440</v>
      </c>
      <c r="H39" s="9">
        <f t="shared" si="2"/>
        <v>13440</v>
      </c>
      <c r="I39" s="229"/>
      <c r="J39" s="23"/>
    </row>
    <row r="40" spans="1:10" ht="15">
      <c r="A40" s="1">
        <v>4.6</v>
      </c>
      <c r="B40" s="48" t="s">
        <v>47</v>
      </c>
      <c r="C40" s="48"/>
      <c r="D40" s="5">
        <v>160</v>
      </c>
      <c r="E40" s="9">
        <v>92.6</v>
      </c>
      <c r="F40" s="9">
        <f t="shared" si="3"/>
        <v>14816</v>
      </c>
      <c r="G40" s="9">
        <f t="shared" si="1"/>
        <v>14816</v>
      </c>
      <c r="H40" s="9">
        <f t="shared" si="2"/>
        <v>14816</v>
      </c>
      <c r="I40" s="229"/>
      <c r="J40" s="23"/>
    </row>
    <row r="41" spans="1:10" ht="15">
      <c r="A41" s="1">
        <v>4.7</v>
      </c>
      <c r="B41" s="48" t="s">
        <v>64</v>
      </c>
      <c r="C41" s="48"/>
      <c r="D41" s="5">
        <v>400</v>
      </c>
      <c r="E41" s="9">
        <v>4.3</v>
      </c>
      <c r="F41" s="9">
        <f t="shared" si="3"/>
        <v>1720</v>
      </c>
      <c r="G41" s="9">
        <f>D41*4.5</f>
        <v>1800</v>
      </c>
      <c r="H41" s="9">
        <f>D41*4.5</f>
        <v>1800</v>
      </c>
      <c r="I41" s="22">
        <v>0</v>
      </c>
      <c r="J41" s="23"/>
    </row>
    <row r="42" spans="1:10" ht="30">
      <c r="A42" s="1">
        <v>4.8</v>
      </c>
      <c r="B42" s="61" t="s">
        <v>66</v>
      </c>
      <c r="C42" s="51"/>
      <c r="D42" s="27">
        <v>400</v>
      </c>
      <c r="E42" s="13">
        <v>3</v>
      </c>
      <c r="F42" s="60">
        <f>E42*D42</f>
        <v>1200</v>
      </c>
      <c r="G42" s="60">
        <f>D42*E42</f>
        <v>1200</v>
      </c>
      <c r="H42" s="60">
        <f>D42*4</f>
        <v>1600</v>
      </c>
      <c r="I42" s="236"/>
      <c r="J42" s="237"/>
    </row>
    <row r="43" spans="1:10" ht="15.75">
      <c r="A43" s="10"/>
      <c r="B43" s="85" t="s">
        <v>75</v>
      </c>
      <c r="C43" s="96"/>
      <c r="D43" s="132" t="s">
        <v>5</v>
      </c>
      <c r="E43" s="86"/>
      <c r="F43" s="86">
        <f>SUM(F35:F42)</f>
        <v>69816</v>
      </c>
      <c r="G43" s="86">
        <f>SUM(G35:G42)</f>
        <v>69896</v>
      </c>
      <c r="H43" s="86">
        <f>SUM(H35:H42)</f>
        <v>70296</v>
      </c>
      <c r="I43" s="238">
        <f>SUM(I35:I39)</f>
        <v>0</v>
      </c>
      <c r="J43" s="139"/>
    </row>
    <row r="44" spans="1:10" s="93" customFormat="1" ht="15.75">
      <c r="A44" s="78"/>
      <c r="B44" s="97"/>
      <c r="C44" s="97"/>
      <c r="D44" s="133"/>
      <c r="E44" s="92"/>
      <c r="F44" s="92"/>
      <c r="G44" s="92"/>
      <c r="H44" s="92"/>
      <c r="I44" s="238"/>
      <c r="J44" s="139"/>
    </row>
    <row r="45" spans="1:10" ht="36" customHeight="1">
      <c r="A45" s="87">
        <v>5</v>
      </c>
      <c r="B45" s="98" t="s">
        <v>67</v>
      </c>
      <c r="C45" s="98"/>
      <c r="D45" s="99"/>
      <c r="E45" s="8"/>
      <c r="F45" s="8"/>
      <c r="G45" s="171"/>
      <c r="H45" s="171"/>
      <c r="I45" s="230"/>
      <c r="J45" s="239"/>
    </row>
    <row r="46" spans="1:10" ht="30">
      <c r="A46" s="1">
        <v>5.1</v>
      </c>
      <c r="B46" s="11" t="s">
        <v>68</v>
      </c>
      <c r="C46" s="11"/>
      <c r="D46" s="5">
        <v>840</v>
      </c>
      <c r="E46" s="9">
        <v>3</v>
      </c>
      <c r="F46" s="9">
        <f aca="true" t="shared" si="4" ref="F46:F54">E46*D46</f>
        <v>2520</v>
      </c>
      <c r="G46" s="9">
        <f>D46*E46</f>
        <v>2520</v>
      </c>
      <c r="H46" s="9">
        <f>D46*E46</f>
        <v>2520</v>
      </c>
      <c r="I46" s="240"/>
      <c r="J46" s="23"/>
    </row>
    <row r="47" spans="1:10" ht="25.5">
      <c r="A47" s="1">
        <v>5.2</v>
      </c>
      <c r="B47" s="191" t="s">
        <v>69</v>
      </c>
      <c r="C47" s="11"/>
      <c r="D47" s="5">
        <v>840</v>
      </c>
      <c r="E47" s="9">
        <v>12</v>
      </c>
      <c r="F47" s="9">
        <f t="shared" si="4"/>
        <v>10080</v>
      </c>
      <c r="G47" s="9">
        <f aca="true" t="shared" si="5" ref="G47:G52">D47*E47</f>
        <v>10080</v>
      </c>
      <c r="H47" s="9">
        <f aca="true" t="shared" si="6" ref="H47:H52">D47*E47</f>
        <v>10080</v>
      </c>
      <c r="I47" s="240"/>
      <c r="J47" s="23"/>
    </row>
    <row r="48" spans="1:10" ht="25.5">
      <c r="A48" s="1">
        <v>5.3</v>
      </c>
      <c r="B48" s="191" t="s">
        <v>71</v>
      </c>
      <c r="C48" s="11"/>
      <c r="D48" s="5">
        <v>820</v>
      </c>
      <c r="E48" s="9">
        <v>20</v>
      </c>
      <c r="F48" s="9">
        <f t="shared" si="4"/>
        <v>16400</v>
      </c>
      <c r="G48" s="9">
        <f t="shared" si="5"/>
        <v>16400</v>
      </c>
      <c r="H48" s="9">
        <f t="shared" si="6"/>
        <v>16400</v>
      </c>
      <c r="I48" s="240"/>
      <c r="J48" s="23"/>
    </row>
    <row r="49" spans="1:10" ht="15">
      <c r="A49" s="1">
        <v>5.4</v>
      </c>
      <c r="B49" s="191" t="s">
        <v>91</v>
      </c>
      <c r="C49" s="11"/>
      <c r="D49" s="5">
        <v>80</v>
      </c>
      <c r="E49" s="9">
        <v>18.6</v>
      </c>
      <c r="F49" s="9">
        <f t="shared" si="4"/>
        <v>1488</v>
      </c>
      <c r="G49" s="9">
        <f t="shared" si="5"/>
        <v>1488</v>
      </c>
      <c r="H49" s="9">
        <f t="shared" si="6"/>
        <v>1488</v>
      </c>
      <c r="I49" s="240"/>
      <c r="J49" s="23"/>
    </row>
    <row r="50" spans="1:10" ht="15">
      <c r="A50" s="1">
        <v>5.5</v>
      </c>
      <c r="B50" s="192" t="s">
        <v>70</v>
      </c>
      <c r="C50" s="11"/>
      <c r="D50" s="5">
        <v>30</v>
      </c>
      <c r="E50" s="9">
        <v>28</v>
      </c>
      <c r="F50" s="9">
        <f t="shared" si="4"/>
        <v>840</v>
      </c>
      <c r="G50" s="9">
        <f t="shared" si="5"/>
        <v>840</v>
      </c>
      <c r="H50" s="9">
        <f t="shared" si="6"/>
        <v>840</v>
      </c>
      <c r="I50" s="240"/>
      <c r="J50" s="23"/>
    </row>
    <row r="51" spans="1:10" ht="15">
      <c r="A51" s="1">
        <v>5.6</v>
      </c>
      <c r="B51" s="192" t="s">
        <v>72</v>
      </c>
      <c r="C51" s="11"/>
      <c r="D51" s="5">
        <v>20</v>
      </c>
      <c r="E51" s="9">
        <v>20</v>
      </c>
      <c r="F51" s="9">
        <f t="shared" si="4"/>
        <v>400</v>
      </c>
      <c r="G51" s="9">
        <f t="shared" si="5"/>
        <v>400</v>
      </c>
      <c r="H51" s="9">
        <f t="shared" si="6"/>
        <v>400</v>
      </c>
      <c r="I51" s="240"/>
      <c r="J51" s="23"/>
    </row>
    <row r="52" spans="1:10" ht="15">
      <c r="A52" s="1">
        <v>5.7</v>
      </c>
      <c r="B52" s="11" t="s">
        <v>47</v>
      </c>
      <c r="C52" s="11"/>
      <c r="D52" s="5">
        <v>10</v>
      </c>
      <c r="E52" s="9">
        <v>92.6</v>
      </c>
      <c r="F52" s="9">
        <f t="shared" si="4"/>
        <v>926</v>
      </c>
      <c r="G52" s="9">
        <f t="shared" si="5"/>
        <v>926</v>
      </c>
      <c r="H52" s="9">
        <f t="shared" si="6"/>
        <v>926</v>
      </c>
      <c r="I52" s="229"/>
      <c r="J52" s="23"/>
    </row>
    <row r="53" spans="1:10" ht="15">
      <c r="A53" s="1">
        <v>5.8</v>
      </c>
      <c r="B53" s="11" t="s">
        <v>73</v>
      </c>
      <c r="C53" s="11"/>
      <c r="D53" s="7">
        <v>40</v>
      </c>
      <c r="E53" s="25">
        <v>4.3</v>
      </c>
      <c r="F53" s="26">
        <f t="shared" si="4"/>
        <v>172</v>
      </c>
      <c r="G53" s="26">
        <f>D53*4.5</f>
        <v>180</v>
      </c>
      <c r="H53" s="26">
        <f>D53*4.5</f>
        <v>180</v>
      </c>
      <c r="I53" s="229"/>
      <c r="J53" s="23"/>
    </row>
    <row r="54" spans="1:10" ht="15">
      <c r="A54" s="1">
        <v>5.9</v>
      </c>
      <c r="B54" s="12" t="s">
        <v>74</v>
      </c>
      <c r="C54" s="12"/>
      <c r="D54" s="2">
        <v>85</v>
      </c>
      <c r="E54" s="13">
        <v>10</v>
      </c>
      <c r="F54" s="9">
        <f t="shared" si="4"/>
        <v>850</v>
      </c>
      <c r="G54" s="9">
        <f>D54*12</f>
        <v>1020</v>
      </c>
      <c r="H54" s="9">
        <f>D54*12</f>
        <v>1020</v>
      </c>
      <c r="I54" s="22"/>
      <c r="J54" s="23"/>
    </row>
    <row r="55" spans="1:10" ht="15.75">
      <c r="A55" s="10"/>
      <c r="B55" s="14" t="s">
        <v>75</v>
      </c>
      <c r="C55" s="14"/>
      <c r="D55" s="134"/>
      <c r="E55" s="15"/>
      <c r="F55" s="135">
        <f>SUM(F46:F54)</f>
        <v>33676</v>
      </c>
      <c r="G55" s="175">
        <f>SUM(G46:G54)</f>
        <v>33854</v>
      </c>
      <c r="H55" s="175">
        <f>SUM(H46:H54)</f>
        <v>33854</v>
      </c>
      <c r="I55" s="138"/>
      <c r="J55" s="139"/>
    </row>
    <row r="56" spans="1:10" s="113" customFormat="1" ht="15.75">
      <c r="A56" s="109"/>
      <c r="B56" s="110"/>
      <c r="C56" s="110"/>
      <c r="D56" s="136"/>
      <c r="E56" s="111"/>
      <c r="F56" s="137"/>
      <c r="G56" s="176"/>
      <c r="H56" s="176"/>
      <c r="I56" s="138"/>
      <c r="J56" s="139"/>
    </row>
    <row r="57" spans="1:10" ht="15.75">
      <c r="A57" s="100"/>
      <c r="B57" s="79"/>
      <c r="C57" s="79"/>
      <c r="D57" s="127"/>
      <c r="E57" s="140"/>
      <c r="F57" s="140"/>
      <c r="G57" s="177"/>
      <c r="H57" s="177"/>
      <c r="I57" s="141"/>
      <c r="J57" s="118"/>
    </row>
    <row r="58" spans="1:10" ht="31.5">
      <c r="A58" s="102"/>
      <c r="B58" s="94" t="s">
        <v>20</v>
      </c>
      <c r="C58" s="94"/>
      <c r="D58" s="127"/>
      <c r="E58" s="140"/>
      <c r="F58" s="140"/>
      <c r="G58" s="177"/>
      <c r="H58" s="177"/>
      <c r="I58" s="141">
        <v>0</v>
      </c>
      <c r="J58" s="118"/>
    </row>
    <row r="59" spans="1:10" ht="15.75">
      <c r="A59" s="100">
        <v>6</v>
      </c>
      <c r="B59" s="94" t="s">
        <v>27</v>
      </c>
      <c r="C59" s="94"/>
      <c r="D59" s="127"/>
      <c r="E59" s="140"/>
      <c r="F59" s="140"/>
      <c r="G59" s="177"/>
      <c r="H59" s="177"/>
      <c r="I59" s="141">
        <v>0</v>
      </c>
      <c r="J59" s="118"/>
    </row>
    <row r="60" spans="1:10" ht="15.75">
      <c r="A60" s="100">
        <v>6.1</v>
      </c>
      <c r="B60" s="103" t="s">
        <v>76</v>
      </c>
      <c r="C60" s="103"/>
      <c r="D60" s="115">
        <v>80</v>
      </c>
      <c r="E60" s="116">
        <v>20</v>
      </c>
      <c r="F60" s="116">
        <f>D60*E60</f>
        <v>1600</v>
      </c>
      <c r="G60" s="178">
        <f>D60*E60</f>
        <v>1600</v>
      </c>
      <c r="H60" s="178">
        <f>D60*E60</f>
        <v>1600</v>
      </c>
      <c r="I60" s="142"/>
      <c r="J60" s="117"/>
    </row>
    <row r="61" spans="1:10" ht="15.75">
      <c r="A61" s="100">
        <v>6.2</v>
      </c>
      <c r="B61" s="103" t="s">
        <v>47</v>
      </c>
      <c r="C61" s="103"/>
      <c r="D61" s="115">
        <v>80</v>
      </c>
      <c r="E61" s="116">
        <v>92.6</v>
      </c>
      <c r="F61" s="116">
        <f>D61*E61</f>
        <v>7408</v>
      </c>
      <c r="G61" s="178">
        <f>D61*E61</f>
        <v>7408</v>
      </c>
      <c r="H61" s="178">
        <f>D61*E61</f>
        <v>7408</v>
      </c>
      <c r="I61" s="142"/>
      <c r="J61" s="117"/>
    </row>
    <row r="62" spans="1:10" ht="15.75">
      <c r="A62" s="100">
        <v>6.3</v>
      </c>
      <c r="B62" s="103" t="s">
        <v>77</v>
      </c>
      <c r="C62" s="103"/>
      <c r="D62" s="115">
        <v>400</v>
      </c>
      <c r="E62" s="116">
        <v>4.3</v>
      </c>
      <c r="F62" s="116">
        <f>D62*E62</f>
        <v>1720</v>
      </c>
      <c r="G62" s="178">
        <f>D62*4.5</f>
        <v>1800</v>
      </c>
      <c r="H62" s="178">
        <f>D62*4.5</f>
        <v>1800</v>
      </c>
      <c r="I62" s="142"/>
      <c r="J62" s="117"/>
    </row>
    <row r="63" spans="1:10" ht="15.75">
      <c r="A63" s="100">
        <v>6.4</v>
      </c>
      <c r="B63" s="103" t="s">
        <v>78</v>
      </c>
      <c r="C63" s="103"/>
      <c r="D63" s="115">
        <v>80</v>
      </c>
      <c r="E63" s="116">
        <v>28</v>
      </c>
      <c r="F63" s="116">
        <f>D63*E63</f>
        <v>2240</v>
      </c>
      <c r="G63" s="178">
        <f>D63*E63</f>
        <v>2240</v>
      </c>
      <c r="H63" s="178">
        <f>D63*E63</f>
        <v>2240</v>
      </c>
      <c r="I63" s="142"/>
      <c r="J63" s="117"/>
    </row>
    <row r="64" spans="1:10" ht="15.75">
      <c r="A64" s="100">
        <v>6.4</v>
      </c>
      <c r="B64" s="103" t="s">
        <v>79</v>
      </c>
      <c r="C64" s="103" t="s">
        <v>80</v>
      </c>
      <c r="D64" s="115">
        <v>1</v>
      </c>
      <c r="E64" s="116">
        <v>500</v>
      </c>
      <c r="F64" s="116">
        <f>D64*E64</f>
        <v>500</v>
      </c>
      <c r="G64" s="178">
        <f>D64*E64</f>
        <v>500</v>
      </c>
      <c r="H64" s="178">
        <f>D64*E64</f>
        <v>500</v>
      </c>
      <c r="I64" s="142"/>
      <c r="J64" s="117"/>
    </row>
    <row r="65" spans="1:10" ht="15.75">
      <c r="A65" s="100"/>
      <c r="B65" s="104" t="s">
        <v>50</v>
      </c>
      <c r="C65" s="104"/>
      <c r="D65" s="143"/>
      <c r="E65" s="114"/>
      <c r="F65" s="114">
        <f>SUM(F60:F64)</f>
        <v>13468</v>
      </c>
      <c r="G65" s="179">
        <f>SUM(G60:G64)</f>
        <v>13548</v>
      </c>
      <c r="H65" s="179">
        <f>SUM(H60:H64)</f>
        <v>13548</v>
      </c>
      <c r="I65" s="146"/>
      <c r="J65" s="139"/>
    </row>
    <row r="66" spans="1:10" ht="15.75">
      <c r="A66" s="100"/>
      <c r="B66" s="94"/>
      <c r="C66" s="94"/>
      <c r="D66" s="127"/>
      <c r="E66" s="140"/>
      <c r="F66" s="140"/>
      <c r="G66" s="177"/>
      <c r="H66" s="177"/>
      <c r="I66" s="146"/>
      <c r="J66" s="139"/>
    </row>
    <row r="67" spans="1:10" ht="15.75">
      <c r="A67" s="100">
        <v>7</v>
      </c>
      <c r="B67" s="94" t="s">
        <v>24</v>
      </c>
      <c r="C67" s="94"/>
      <c r="D67" s="127"/>
      <c r="E67" s="140"/>
      <c r="F67" s="140"/>
      <c r="G67" s="177"/>
      <c r="H67" s="177"/>
      <c r="I67" s="146"/>
      <c r="J67" s="139"/>
    </row>
    <row r="68" spans="1:10" ht="15.75">
      <c r="A68" s="100">
        <v>7.1</v>
      </c>
      <c r="B68" s="52" t="s">
        <v>81</v>
      </c>
      <c r="C68" s="52" t="s">
        <v>17</v>
      </c>
      <c r="D68" s="28">
        <v>2000</v>
      </c>
      <c r="E68" s="35">
        <v>3</v>
      </c>
      <c r="F68" s="35">
        <f aca="true" t="shared" si="7" ref="F68:F73">D68*E68</f>
        <v>6000</v>
      </c>
      <c r="G68" s="35">
        <f>D68*E68</f>
        <v>6000</v>
      </c>
      <c r="H68" s="35">
        <f>D68*4</f>
        <v>8000</v>
      </c>
      <c r="I68" s="22"/>
      <c r="J68" s="23"/>
    </row>
    <row r="69" spans="1:10" ht="15.75">
      <c r="A69" s="100">
        <v>7.2</v>
      </c>
      <c r="B69" s="52" t="s">
        <v>82</v>
      </c>
      <c r="C69" s="52"/>
      <c r="D69" s="28">
        <v>2800</v>
      </c>
      <c r="E69" s="35">
        <v>3</v>
      </c>
      <c r="F69" s="35">
        <f t="shared" si="7"/>
        <v>8400</v>
      </c>
      <c r="G69" s="35">
        <f>D69*E69</f>
        <v>8400</v>
      </c>
      <c r="H69" s="35">
        <f>D69*E69</f>
        <v>8400</v>
      </c>
      <c r="I69" s="22"/>
      <c r="J69" s="23"/>
    </row>
    <row r="70" spans="1:10" ht="15.75">
      <c r="A70" s="100">
        <v>7.3</v>
      </c>
      <c r="B70" s="52" t="s">
        <v>47</v>
      </c>
      <c r="C70" s="52"/>
      <c r="D70" s="28">
        <v>80</v>
      </c>
      <c r="E70" s="35">
        <v>92.6</v>
      </c>
      <c r="F70" s="35">
        <f t="shared" si="7"/>
        <v>7408</v>
      </c>
      <c r="G70" s="35">
        <f>D70*E70</f>
        <v>7408</v>
      </c>
      <c r="H70" s="35">
        <f>D70*E70</f>
        <v>7408</v>
      </c>
      <c r="I70" s="22"/>
      <c r="J70" s="23"/>
    </row>
    <row r="71" spans="1:10" ht="15.75">
      <c r="A71" s="100">
        <v>7.4</v>
      </c>
      <c r="B71" s="52" t="s">
        <v>83</v>
      </c>
      <c r="C71" s="52"/>
      <c r="D71" s="28">
        <v>400</v>
      </c>
      <c r="E71" s="35">
        <v>4.3</v>
      </c>
      <c r="F71" s="35">
        <f t="shared" si="7"/>
        <v>1720</v>
      </c>
      <c r="G71" s="35">
        <f>D71*4.5</f>
        <v>1800</v>
      </c>
      <c r="H71" s="35">
        <f>D71*4.5</f>
        <v>1800</v>
      </c>
      <c r="I71" s="22"/>
      <c r="J71" s="23"/>
    </row>
    <row r="72" spans="1:10" ht="15.75">
      <c r="A72" s="100">
        <v>7.5</v>
      </c>
      <c r="B72" s="52" t="s">
        <v>25</v>
      </c>
      <c r="C72" s="52"/>
      <c r="D72" s="28">
        <v>80</v>
      </c>
      <c r="E72" s="35">
        <v>100</v>
      </c>
      <c r="F72" s="35">
        <f t="shared" si="7"/>
        <v>8000</v>
      </c>
      <c r="G72" s="35">
        <f>D72*E72</f>
        <v>8000</v>
      </c>
      <c r="H72" s="35">
        <f>D72*E72</f>
        <v>8000</v>
      </c>
      <c r="I72" s="22"/>
      <c r="J72" s="23"/>
    </row>
    <row r="73" spans="1:10" ht="15.75">
      <c r="A73" s="100">
        <v>7.4</v>
      </c>
      <c r="B73" s="76" t="s">
        <v>84</v>
      </c>
      <c r="D73" s="76">
        <v>80</v>
      </c>
      <c r="E73" s="76">
        <v>28</v>
      </c>
      <c r="F73" s="76">
        <f t="shared" si="7"/>
        <v>2240</v>
      </c>
      <c r="G73" s="35">
        <f>D73*E73</f>
        <v>2240</v>
      </c>
      <c r="H73" s="35">
        <f>D73*E73</f>
        <v>2240</v>
      </c>
      <c r="I73" s="22"/>
      <c r="J73" s="23"/>
    </row>
    <row r="74" spans="1:10" ht="15.75">
      <c r="A74" s="105"/>
      <c r="B74" s="104" t="s">
        <v>23</v>
      </c>
      <c r="C74" s="104"/>
      <c r="D74" s="143"/>
      <c r="E74" s="114"/>
      <c r="F74" s="114">
        <f>SUM(F68:F73)</f>
        <v>33768</v>
      </c>
      <c r="G74" s="179">
        <f>SUM(G68:G73)</f>
        <v>33848</v>
      </c>
      <c r="H74" s="179">
        <f>SUM(H68:H73)</f>
        <v>35848</v>
      </c>
      <c r="I74" s="146"/>
      <c r="J74" s="145"/>
    </row>
    <row r="75" spans="1:10" s="113" customFormat="1" ht="15.75">
      <c r="A75" s="125"/>
      <c r="B75" s="81"/>
      <c r="C75" s="81"/>
      <c r="D75" s="144"/>
      <c r="E75" s="145"/>
      <c r="F75" s="145"/>
      <c r="G75" s="180"/>
      <c r="H75" s="180"/>
      <c r="I75" s="146"/>
      <c r="J75" s="139"/>
    </row>
    <row r="76" spans="1:10" ht="15.75">
      <c r="A76" s="101">
        <v>8</v>
      </c>
      <c r="B76" s="47" t="s">
        <v>36</v>
      </c>
      <c r="C76" s="56"/>
      <c r="D76" s="42"/>
      <c r="E76" s="30"/>
      <c r="F76" s="42"/>
      <c r="G76" s="42"/>
      <c r="H76" s="42"/>
      <c r="I76" s="22"/>
      <c r="J76" s="59"/>
    </row>
    <row r="77" spans="1:10" ht="15.75">
      <c r="A77" s="101">
        <v>8.1</v>
      </c>
      <c r="B77" s="48" t="s">
        <v>85</v>
      </c>
      <c r="C77" s="48" t="s">
        <v>16</v>
      </c>
      <c r="D77" s="5">
        <v>160</v>
      </c>
      <c r="E77" s="35">
        <v>92.6</v>
      </c>
      <c r="F77" s="29">
        <f>D77*E77</f>
        <v>14816</v>
      </c>
      <c r="G77" s="29">
        <f>D77*E77</f>
        <v>14816</v>
      </c>
      <c r="H77" s="29">
        <f>D77*E77</f>
        <v>14816</v>
      </c>
      <c r="I77" s="22">
        <v>0</v>
      </c>
      <c r="J77" s="23"/>
    </row>
    <row r="78" spans="1:10" ht="15.75">
      <c r="A78" s="101">
        <v>8.2</v>
      </c>
      <c r="B78" s="48" t="s">
        <v>86</v>
      </c>
      <c r="C78" s="48" t="s">
        <v>16</v>
      </c>
      <c r="D78" s="5">
        <v>800</v>
      </c>
      <c r="E78" s="35">
        <v>4.3</v>
      </c>
      <c r="F78" s="29">
        <f>D78*E78</f>
        <v>3440</v>
      </c>
      <c r="G78" s="29">
        <f>D78*4.5</f>
        <v>3600</v>
      </c>
      <c r="H78" s="29">
        <f>D78*4.5</f>
        <v>3600</v>
      </c>
      <c r="I78" s="22">
        <v>0</v>
      </c>
      <c r="J78" s="23"/>
    </row>
    <row r="79" spans="1:10" ht="15.75">
      <c r="A79" s="101">
        <v>8.3</v>
      </c>
      <c r="B79" s="55" t="s">
        <v>23</v>
      </c>
      <c r="C79" s="55"/>
      <c r="D79" s="43" t="s">
        <v>5</v>
      </c>
      <c r="E79" s="34"/>
      <c r="F79" s="17">
        <f>SUM(F77:F78)</f>
        <v>18256</v>
      </c>
      <c r="G79" s="17">
        <f>SUM(G77:G78)</f>
        <v>18416</v>
      </c>
      <c r="H79" s="17">
        <f>SUM(H77:H78)</f>
        <v>18416</v>
      </c>
      <c r="I79" s="22">
        <v>0</v>
      </c>
      <c r="J79" s="59"/>
    </row>
    <row r="80" spans="1:10" ht="15.75">
      <c r="A80" s="101"/>
      <c r="B80" s="64"/>
      <c r="C80" s="64"/>
      <c r="D80" s="66"/>
      <c r="E80" s="63"/>
      <c r="F80" s="58"/>
      <c r="G80" s="58"/>
      <c r="H80" s="58"/>
      <c r="I80" s="22"/>
      <c r="J80" s="59"/>
    </row>
    <row r="81" spans="1:10" ht="15.75">
      <c r="A81" s="119">
        <v>9</v>
      </c>
      <c r="B81" s="47" t="s">
        <v>10</v>
      </c>
      <c r="C81" s="50"/>
      <c r="D81" s="44"/>
      <c r="E81" s="30"/>
      <c r="F81" s="30"/>
      <c r="G81" s="30"/>
      <c r="H81" s="30"/>
      <c r="I81" s="22"/>
      <c r="J81" s="59"/>
    </row>
    <row r="82" spans="1:10" ht="15.75">
      <c r="A82" s="119">
        <v>9.1</v>
      </c>
      <c r="B82" s="48" t="s">
        <v>87</v>
      </c>
      <c r="C82" s="52"/>
      <c r="D82" s="45">
        <v>720</v>
      </c>
      <c r="E82" s="35">
        <v>20</v>
      </c>
      <c r="F82" s="35">
        <f>D82*E82</f>
        <v>14400</v>
      </c>
      <c r="G82" s="35">
        <f>D82*E82</f>
        <v>14400</v>
      </c>
      <c r="H82" s="35">
        <f>D82*25</f>
        <v>18000</v>
      </c>
      <c r="I82" s="241">
        <v>0</v>
      </c>
      <c r="J82" s="242"/>
    </row>
    <row r="83" spans="1:10" ht="15.75">
      <c r="A83" s="100"/>
      <c r="B83" s="49" t="s">
        <v>21</v>
      </c>
      <c r="C83" s="49"/>
      <c r="D83" s="33"/>
      <c r="E83" s="34"/>
      <c r="F83" s="34">
        <f>SUM(F82:F82)</f>
        <v>14400</v>
      </c>
      <c r="G83" s="34">
        <f>SUM(G82)</f>
        <v>14400</v>
      </c>
      <c r="H83" s="34">
        <f>SUM(H82)</f>
        <v>18000</v>
      </c>
      <c r="I83" s="22">
        <v>0</v>
      </c>
      <c r="J83" s="59"/>
    </row>
    <row r="84" spans="1:10" ht="15.75">
      <c r="A84" s="101"/>
      <c r="B84" s="50"/>
      <c r="C84" s="50"/>
      <c r="D84" s="18"/>
      <c r="E84" s="30"/>
      <c r="F84" s="30"/>
      <c r="G84" s="30"/>
      <c r="H84" s="30"/>
      <c r="I84" s="31"/>
      <c r="J84" s="32"/>
    </row>
    <row r="85" spans="1:10" ht="15.75">
      <c r="A85" s="100">
        <v>10</v>
      </c>
      <c r="B85" s="50" t="s">
        <v>26</v>
      </c>
      <c r="C85" s="50"/>
      <c r="D85" s="18"/>
      <c r="E85" s="30"/>
      <c r="F85" s="30"/>
      <c r="G85" s="30"/>
      <c r="H85" s="30"/>
      <c r="I85" s="31" t="s">
        <v>32</v>
      </c>
      <c r="J85" s="32"/>
    </row>
    <row r="86" spans="1:10" ht="15.75">
      <c r="A86" s="100">
        <v>10.1</v>
      </c>
      <c r="B86" s="52" t="s">
        <v>89</v>
      </c>
      <c r="C86" s="50"/>
      <c r="D86" s="28">
        <v>160</v>
      </c>
      <c r="E86" s="35">
        <v>6</v>
      </c>
      <c r="F86" s="35">
        <f aca="true" t="shared" si="8" ref="F86:F91">D86*E86</f>
        <v>960</v>
      </c>
      <c r="G86" s="35">
        <f>D86*E86</f>
        <v>960</v>
      </c>
      <c r="H86" s="35">
        <f>D86*E86</f>
        <v>960</v>
      </c>
      <c r="I86" s="31"/>
      <c r="J86" s="36"/>
    </row>
    <row r="87" spans="1:10" ht="15.75">
      <c r="A87" s="100">
        <v>10.2</v>
      </c>
      <c r="B87" s="52" t="s">
        <v>90</v>
      </c>
      <c r="C87" s="50"/>
      <c r="D87" s="28">
        <v>160</v>
      </c>
      <c r="E87" s="35">
        <v>18.6</v>
      </c>
      <c r="F87" s="35">
        <f t="shared" si="8"/>
        <v>2976</v>
      </c>
      <c r="G87" s="35">
        <f>D87*E87</f>
        <v>2976</v>
      </c>
      <c r="H87" s="35">
        <f>D87*E87</f>
        <v>2976</v>
      </c>
      <c r="I87" s="31"/>
      <c r="J87" s="36"/>
    </row>
    <row r="88" spans="1:10" ht="15.75">
      <c r="A88" s="100">
        <v>10.3</v>
      </c>
      <c r="B88" s="52" t="s">
        <v>92</v>
      </c>
      <c r="C88" s="50"/>
      <c r="D88" s="28">
        <v>4</v>
      </c>
      <c r="E88" s="35">
        <v>500</v>
      </c>
      <c r="F88" s="35">
        <f t="shared" si="8"/>
        <v>2000</v>
      </c>
      <c r="G88" s="35">
        <f>D88*E88</f>
        <v>2000</v>
      </c>
      <c r="H88" s="35">
        <f>D88*E88</f>
        <v>2000</v>
      </c>
      <c r="I88" s="31"/>
      <c r="J88" s="36"/>
    </row>
    <row r="89" spans="1:10" ht="15.75">
      <c r="A89" s="100">
        <v>10.4</v>
      </c>
      <c r="B89" s="52" t="s">
        <v>93</v>
      </c>
      <c r="C89" s="50"/>
      <c r="D89" s="28">
        <v>4</v>
      </c>
      <c r="E89" s="35">
        <v>92.6</v>
      </c>
      <c r="F89" s="35">
        <f t="shared" si="8"/>
        <v>370.4</v>
      </c>
      <c r="G89" s="35">
        <f>D89*E89</f>
        <v>370.4</v>
      </c>
      <c r="H89" s="35">
        <f>D89*E89</f>
        <v>370.4</v>
      </c>
      <c r="I89" s="31"/>
      <c r="J89" s="36"/>
    </row>
    <row r="90" spans="1:10" ht="15.75">
      <c r="A90" s="100">
        <v>10.5</v>
      </c>
      <c r="B90" s="52" t="s">
        <v>94</v>
      </c>
      <c r="C90" s="50"/>
      <c r="D90" s="28">
        <v>20</v>
      </c>
      <c r="E90" s="35">
        <v>4.3</v>
      </c>
      <c r="F90" s="35">
        <f t="shared" si="8"/>
        <v>86</v>
      </c>
      <c r="G90" s="35">
        <f>D90*4.5</f>
        <v>90</v>
      </c>
      <c r="H90" s="35">
        <f>D90*4.5</f>
        <v>90</v>
      </c>
      <c r="I90" s="31"/>
      <c r="J90" s="36"/>
    </row>
    <row r="91" spans="1:10" ht="15.75">
      <c r="A91" s="100">
        <v>10.6</v>
      </c>
      <c r="B91" s="52" t="s">
        <v>96</v>
      </c>
      <c r="C91" s="50"/>
      <c r="D91" s="28">
        <v>12</v>
      </c>
      <c r="E91" s="35">
        <v>28</v>
      </c>
      <c r="F91" s="35">
        <f t="shared" si="8"/>
        <v>336</v>
      </c>
      <c r="G91" s="35">
        <f>D91*E91</f>
        <v>336</v>
      </c>
      <c r="H91" s="35">
        <f>D91*E91</f>
        <v>336</v>
      </c>
      <c r="I91" s="31"/>
      <c r="J91" s="36"/>
    </row>
    <row r="92" spans="1:10" ht="15.75">
      <c r="A92" s="100"/>
      <c r="B92" s="49" t="s">
        <v>21</v>
      </c>
      <c r="C92" s="49"/>
      <c r="D92" s="33"/>
      <c r="E92" s="34"/>
      <c r="F92" s="34">
        <f>SUM(F86:F91)</f>
        <v>6728.4</v>
      </c>
      <c r="G92" s="34">
        <f>SUM(G86:G91)</f>
        <v>6732.4</v>
      </c>
      <c r="H92" s="34">
        <f>SUM(H86:H91)</f>
        <v>6732.4</v>
      </c>
      <c r="I92" s="22"/>
      <c r="J92" s="63"/>
    </row>
    <row r="93" spans="1:10" s="113" customFormat="1" ht="15.75">
      <c r="A93" s="119"/>
      <c r="B93" s="47"/>
      <c r="C93" s="47"/>
      <c r="D93" s="203"/>
      <c r="E93" s="63"/>
      <c r="F93" s="63"/>
      <c r="G93" s="63"/>
      <c r="H93" s="63"/>
      <c r="I93" s="22"/>
      <c r="J93" s="63"/>
    </row>
    <row r="94" spans="1:10" s="113" customFormat="1" ht="15.75">
      <c r="A94" s="119">
        <v>11</v>
      </c>
      <c r="B94" s="47" t="s">
        <v>88</v>
      </c>
      <c r="C94" s="47"/>
      <c r="D94" s="203"/>
      <c r="E94" s="63"/>
      <c r="F94" s="63"/>
      <c r="G94" s="63"/>
      <c r="H94" s="63"/>
      <c r="I94" s="22"/>
      <c r="J94" s="63"/>
    </row>
    <row r="95" spans="1:10" ht="15.75">
      <c r="A95" s="100">
        <v>11.1</v>
      </c>
      <c r="B95" s="150" t="s">
        <v>97</v>
      </c>
      <c r="C95" s="77"/>
      <c r="D95" s="204">
        <v>8000</v>
      </c>
      <c r="E95" s="151">
        <v>0.79</v>
      </c>
      <c r="F95" s="90">
        <f aca="true" t="shared" si="9" ref="F95:F100">D95*E95</f>
        <v>6320</v>
      </c>
      <c r="G95" s="200">
        <f>D95*E95</f>
        <v>6320</v>
      </c>
      <c r="H95" s="200">
        <f>D95*E95</f>
        <v>6320</v>
      </c>
      <c r="I95" s="22"/>
      <c r="J95" s="63"/>
    </row>
    <row r="96" spans="1:10" ht="15.75">
      <c r="A96" s="100">
        <v>11.2</v>
      </c>
      <c r="B96" s="150" t="s">
        <v>98</v>
      </c>
      <c r="C96" s="77"/>
      <c r="D96" s="205">
        <v>800</v>
      </c>
      <c r="E96" s="151">
        <v>1.5</v>
      </c>
      <c r="F96" s="90">
        <f t="shared" si="9"/>
        <v>1200</v>
      </c>
      <c r="G96" s="200">
        <f aca="true" t="shared" si="10" ref="G96:G102">D96*E96</f>
        <v>1200</v>
      </c>
      <c r="H96" s="200">
        <f aca="true" t="shared" si="11" ref="H96:H102">D96*E96</f>
        <v>1200</v>
      </c>
      <c r="I96" s="22"/>
      <c r="J96" s="63"/>
    </row>
    <row r="97" spans="1:10" ht="15.75">
      <c r="A97" s="100">
        <v>11.3</v>
      </c>
      <c r="B97" s="150" t="s">
        <v>99</v>
      </c>
      <c r="C97" s="77"/>
      <c r="D97" s="205">
        <v>6000</v>
      </c>
      <c r="E97" s="151">
        <v>0.1</v>
      </c>
      <c r="F97" s="90">
        <f t="shared" si="9"/>
        <v>600</v>
      </c>
      <c r="G97" s="200">
        <f t="shared" si="10"/>
        <v>600</v>
      </c>
      <c r="H97" s="200">
        <f t="shared" si="11"/>
        <v>600</v>
      </c>
      <c r="I97" s="22"/>
      <c r="J97" s="63"/>
    </row>
    <row r="98" spans="1:10" ht="15.75">
      <c r="A98" s="100">
        <v>11.4</v>
      </c>
      <c r="B98" s="150" t="s">
        <v>100</v>
      </c>
      <c r="C98" s="77"/>
      <c r="D98" s="205">
        <v>6000</v>
      </c>
      <c r="E98" s="151">
        <v>0.1</v>
      </c>
      <c r="F98" s="90">
        <f t="shared" si="9"/>
        <v>600</v>
      </c>
      <c r="G98" s="200">
        <f t="shared" si="10"/>
        <v>600</v>
      </c>
      <c r="H98" s="200">
        <f t="shared" si="11"/>
        <v>600</v>
      </c>
      <c r="I98" s="22"/>
      <c r="J98" s="63"/>
    </row>
    <row r="99" spans="1:10" ht="15.75">
      <c r="A99" s="100">
        <v>11.5</v>
      </c>
      <c r="B99" s="150" t="s">
        <v>101</v>
      </c>
      <c r="C99" s="77"/>
      <c r="D99" s="205">
        <v>6000</v>
      </c>
      <c r="E99" s="151">
        <v>0.1</v>
      </c>
      <c r="F99" s="90">
        <f t="shared" si="9"/>
        <v>600</v>
      </c>
      <c r="G99" s="200">
        <f t="shared" si="10"/>
        <v>600</v>
      </c>
      <c r="H99" s="200">
        <f t="shared" si="11"/>
        <v>600</v>
      </c>
      <c r="I99" s="22"/>
      <c r="J99" s="63"/>
    </row>
    <row r="100" spans="1:10" ht="30">
      <c r="A100" s="100">
        <v>11.6</v>
      </c>
      <c r="B100" s="153" t="s">
        <v>102</v>
      </c>
      <c r="C100" s="77"/>
      <c r="D100" s="206">
        <v>10000</v>
      </c>
      <c r="E100" s="154">
        <v>2</v>
      </c>
      <c r="F100" s="90">
        <f t="shared" si="9"/>
        <v>20000</v>
      </c>
      <c r="G100" s="200">
        <f t="shared" si="10"/>
        <v>20000</v>
      </c>
      <c r="H100" s="200">
        <f t="shared" si="11"/>
        <v>20000</v>
      </c>
      <c r="I100" s="22"/>
      <c r="J100" s="63"/>
    </row>
    <row r="101" spans="1:10" ht="15.75">
      <c r="A101" s="100">
        <v>11.7</v>
      </c>
      <c r="B101" s="150" t="s">
        <v>12</v>
      </c>
      <c r="C101" s="77"/>
      <c r="D101" s="205">
        <v>80</v>
      </c>
      <c r="E101" s="151">
        <v>4</v>
      </c>
      <c r="F101" s="90">
        <f>D101*E101</f>
        <v>320</v>
      </c>
      <c r="G101" s="200">
        <f t="shared" si="10"/>
        <v>320</v>
      </c>
      <c r="H101" s="200">
        <f t="shared" si="11"/>
        <v>320</v>
      </c>
      <c r="I101" s="22"/>
      <c r="J101" s="63"/>
    </row>
    <row r="102" spans="1:10" ht="15.75">
      <c r="A102" s="100">
        <v>11.8</v>
      </c>
      <c r="B102" s="77" t="s">
        <v>104</v>
      </c>
      <c r="C102" s="77"/>
      <c r="D102" s="76">
        <v>4</v>
      </c>
      <c r="E102" s="76">
        <v>1000</v>
      </c>
      <c r="F102" s="76">
        <f>D102*E102</f>
        <v>4000</v>
      </c>
      <c r="G102" s="200">
        <f t="shared" si="10"/>
        <v>4000</v>
      </c>
      <c r="H102" s="200">
        <f t="shared" si="11"/>
        <v>4000</v>
      </c>
      <c r="I102" s="22"/>
      <c r="J102" s="63"/>
    </row>
    <row r="103" spans="1:10" ht="15.75">
      <c r="A103" s="100"/>
      <c r="B103" s="209" t="s">
        <v>50</v>
      </c>
      <c r="C103" s="210"/>
      <c r="D103" s="207"/>
      <c r="E103" s="201"/>
      <c r="F103" s="202">
        <f>SUM(F95:F102)</f>
        <v>33640</v>
      </c>
      <c r="G103" s="34">
        <f>SUM(G95:G102)</f>
        <v>33640</v>
      </c>
      <c r="H103" s="34">
        <f>SUM(H95:H102)</f>
        <v>33640</v>
      </c>
      <c r="I103" s="22"/>
      <c r="J103" s="63"/>
    </row>
    <row r="104" spans="1:10" s="113" customFormat="1" ht="15.75">
      <c r="A104" s="119"/>
      <c r="B104" s="211"/>
      <c r="C104" s="152"/>
      <c r="D104" s="204"/>
      <c r="E104" s="151"/>
      <c r="F104" s="198"/>
      <c r="G104" s="63"/>
      <c r="H104" s="63"/>
      <c r="I104" s="22"/>
      <c r="J104" s="63"/>
    </row>
    <row r="105" spans="1:10" ht="15.75">
      <c r="A105" s="100">
        <v>12</v>
      </c>
      <c r="B105" s="197" t="s">
        <v>103</v>
      </c>
      <c r="C105" s="47"/>
      <c r="D105" s="208">
        <v>160</v>
      </c>
      <c r="E105" s="200">
        <v>9.3</v>
      </c>
      <c r="F105" s="200">
        <f>D105*E105</f>
        <v>1488</v>
      </c>
      <c r="G105" s="200">
        <f>D105*E105</f>
        <v>1488</v>
      </c>
      <c r="H105" s="63">
        <f>D105*9.5</f>
        <v>1520</v>
      </c>
      <c r="I105" s="22"/>
      <c r="J105" s="63"/>
    </row>
    <row r="106" spans="1:10" ht="15.75">
      <c r="A106" s="100"/>
      <c r="B106" s="49" t="s">
        <v>50</v>
      </c>
      <c r="C106" s="49"/>
      <c r="D106" s="33"/>
      <c r="E106" s="34"/>
      <c r="F106" s="34">
        <f>F105</f>
        <v>1488</v>
      </c>
      <c r="G106" s="34">
        <f>SUM(G105)</f>
        <v>1488</v>
      </c>
      <c r="H106" s="34">
        <f>SUM(H105)</f>
        <v>1520</v>
      </c>
      <c r="I106" s="22"/>
      <c r="J106" s="63"/>
    </row>
    <row r="107" spans="1:10" ht="15.75">
      <c r="A107" s="100"/>
      <c r="B107" s="47"/>
      <c r="C107" s="47"/>
      <c r="D107" s="62"/>
      <c r="E107" s="63"/>
      <c r="F107" s="63"/>
      <c r="G107" s="63"/>
      <c r="H107" s="63"/>
      <c r="I107" s="22"/>
      <c r="J107" s="63"/>
    </row>
    <row r="108" spans="1:10" ht="15.75">
      <c r="A108" s="100">
        <v>13</v>
      </c>
      <c r="B108" s="47" t="s">
        <v>105</v>
      </c>
      <c r="C108" s="47"/>
      <c r="E108" s="63"/>
      <c r="F108" s="63"/>
      <c r="G108" s="63"/>
      <c r="H108" s="63"/>
      <c r="I108" s="22"/>
      <c r="J108" s="63"/>
    </row>
    <row r="109" spans="1:10" ht="15.75">
      <c r="A109" s="100">
        <v>13.1</v>
      </c>
      <c r="B109" s="48" t="s">
        <v>106</v>
      </c>
      <c r="C109" s="47"/>
      <c r="D109" s="199">
        <v>180</v>
      </c>
      <c r="E109" s="200">
        <v>6</v>
      </c>
      <c r="F109" s="200">
        <f>D109*E109</f>
        <v>1080</v>
      </c>
      <c r="G109" s="200">
        <f>D109*E109</f>
        <v>1080</v>
      </c>
      <c r="H109" s="200">
        <f>D109*E109</f>
        <v>1080</v>
      </c>
      <c r="I109" s="22"/>
      <c r="J109" s="63"/>
    </row>
    <row r="110" spans="1:10" ht="15.75">
      <c r="A110" s="100">
        <v>13.2</v>
      </c>
      <c r="B110" s="52" t="s">
        <v>107</v>
      </c>
      <c r="C110" s="50"/>
      <c r="D110" s="28">
        <v>180</v>
      </c>
      <c r="E110" s="35">
        <v>18.6</v>
      </c>
      <c r="F110" s="200">
        <f>D110*E110</f>
        <v>3348.0000000000005</v>
      </c>
      <c r="G110" s="200">
        <f>D110*E110</f>
        <v>3348.0000000000005</v>
      </c>
      <c r="H110" s="200">
        <f>D110*E110</f>
        <v>3348.0000000000005</v>
      </c>
      <c r="I110" s="31"/>
      <c r="J110" s="32"/>
    </row>
    <row r="111" spans="1:10" ht="15.75">
      <c r="A111" s="100">
        <v>13.3</v>
      </c>
      <c r="B111" s="52" t="s">
        <v>47</v>
      </c>
      <c r="C111" s="50"/>
      <c r="D111" s="28">
        <v>12</v>
      </c>
      <c r="E111" s="35">
        <v>92.6</v>
      </c>
      <c r="F111" s="200">
        <f>D111*E111</f>
        <v>1111.1999999999998</v>
      </c>
      <c r="G111" s="200">
        <f>D111*E111</f>
        <v>1111.1999999999998</v>
      </c>
      <c r="H111" s="200">
        <f>D111*E111</f>
        <v>1111.1999999999998</v>
      </c>
      <c r="I111" s="31"/>
      <c r="J111" s="32"/>
    </row>
    <row r="112" spans="1:10" ht="15.75">
      <c r="A112" s="100">
        <v>13.4</v>
      </c>
      <c r="B112" s="52" t="s">
        <v>108</v>
      </c>
      <c r="C112" s="50"/>
      <c r="D112" s="28">
        <v>60</v>
      </c>
      <c r="E112" s="35">
        <v>4.3</v>
      </c>
      <c r="F112" s="200">
        <f>D112*E112</f>
        <v>258</v>
      </c>
      <c r="G112" s="35">
        <f>D112*4.5</f>
        <v>270</v>
      </c>
      <c r="H112" s="200">
        <f>D112*4.5</f>
        <v>270</v>
      </c>
      <c r="I112" s="31"/>
      <c r="J112" s="32"/>
    </row>
    <row r="113" spans="1:10" ht="15.75">
      <c r="A113" s="100">
        <v>13.5</v>
      </c>
      <c r="B113" s="52" t="s">
        <v>95</v>
      </c>
      <c r="C113" s="50"/>
      <c r="D113" s="28">
        <v>36</v>
      </c>
      <c r="E113" s="35">
        <v>28</v>
      </c>
      <c r="F113" s="200">
        <f>D113*E113</f>
        <v>1008</v>
      </c>
      <c r="G113" s="35">
        <f>D113*E113</f>
        <v>1008</v>
      </c>
      <c r="H113" s="200">
        <f>D113*E113</f>
        <v>1008</v>
      </c>
      <c r="I113" s="31"/>
      <c r="J113" s="32"/>
    </row>
    <row r="114" spans="1:10" ht="15.75">
      <c r="A114" s="100"/>
      <c r="B114" s="49" t="s">
        <v>50</v>
      </c>
      <c r="C114" s="49"/>
      <c r="D114" s="37"/>
      <c r="E114" s="38"/>
      <c r="F114" s="34">
        <f>SUM(F109:F113)</f>
        <v>6805.2</v>
      </c>
      <c r="G114" s="34">
        <f>SUM(G109:G113)</f>
        <v>6817.2</v>
      </c>
      <c r="H114" s="34">
        <f>SUM(H109:H113)</f>
        <v>6817.2</v>
      </c>
      <c r="I114" s="22"/>
      <c r="J114" s="59"/>
    </row>
    <row r="115" spans="1:10" s="113" customFormat="1" ht="15.75">
      <c r="A115" s="119"/>
      <c r="B115" s="47"/>
      <c r="C115" s="47"/>
      <c r="D115" s="199"/>
      <c r="E115" s="200"/>
      <c r="F115" s="63"/>
      <c r="G115" s="63"/>
      <c r="H115" s="63"/>
      <c r="I115" s="22"/>
      <c r="J115" s="59"/>
    </row>
    <row r="116" spans="1:10" s="113" customFormat="1" ht="15.75">
      <c r="A116" s="119">
        <v>14</v>
      </c>
      <c r="B116" s="47" t="s">
        <v>124</v>
      </c>
      <c r="C116" s="47"/>
      <c r="D116" s="199"/>
      <c r="E116" s="200"/>
      <c r="F116" s="63"/>
      <c r="G116" s="63"/>
      <c r="H116" s="63">
        <v>5000</v>
      </c>
      <c r="I116" s="22"/>
      <c r="J116" s="59"/>
    </row>
    <row r="117" spans="1:10" s="113" customFormat="1" ht="15.75">
      <c r="A117" s="119"/>
      <c r="B117" s="49" t="s">
        <v>50</v>
      </c>
      <c r="C117" s="49"/>
      <c r="D117" s="37"/>
      <c r="E117" s="38"/>
      <c r="F117" s="34"/>
      <c r="G117" s="34"/>
      <c r="H117" s="34">
        <f>SUM(H116)</f>
        <v>5000</v>
      </c>
      <c r="I117" s="22"/>
      <c r="J117" s="59"/>
    </row>
    <row r="118" spans="1:10" ht="15.75">
      <c r="A118" s="101"/>
      <c r="B118" s="54" t="s">
        <v>31</v>
      </c>
      <c r="C118" s="54"/>
      <c r="D118" s="39"/>
      <c r="E118" s="40"/>
      <c r="F118" s="40">
        <f>F114+F106+F103+F92+F83+F79+F74+F55+F43+F31+F24+F17+F65</f>
        <v>293600.39999999997</v>
      </c>
      <c r="G118" s="40">
        <f>G114+G106+G103+G92+G83+G79+G74+G65+G55+G43+G31+G24</f>
        <v>288329.6</v>
      </c>
      <c r="H118" s="40">
        <f>H114+H106+H103+H92+H83+H79+H74+H65+H55+H43+H31+H24+H116</f>
        <v>299361.6</v>
      </c>
      <c r="I118" s="63"/>
      <c r="J118" s="63"/>
    </row>
    <row r="119" spans="1:10" ht="15.75">
      <c r="A119" s="119"/>
      <c r="B119" s="120"/>
      <c r="C119" s="120"/>
      <c r="D119" s="121"/>
      <c r="E119" s="122"/>
      <c r="F119" s="123"/>
      <c r="G119" s="181"/>
      <c r="H119" s="181"/>
      <c r="I119" s="124"/>
      <c r="J119" s="112"/>
    </row>
    <row r="120" spans="1:10" ht="15.75">
      <c r="A120" s="3" t="s">
        <v>22</v>
      </c>
      <c r="B120" s="50" t="s">
        <v>29</v>
      </c>
      <c r="C120" s="120"/>
      <c r="D120" s="121"/>
      <c r="E120" s="122"/>
      <c r="F120" s="123"/>
      <c r="G120" s="181"/>
      <c r="H120" s="181"/>
      <c r="I120" s="124"/>
      <c r="J120" s="112"/>
    </row>
    <row r="121" spans="1:10" ht="15.75">
      <c r="A121" s="101">
        <v>14</v>
      </c>
      <c r="B121" s="47" t="s">
        <v>6</v>
      </c>
      <c r="C121" s="47"/>
      <c r="D121" s="24"/>
      <c r="E121" s="29"/>
      <c r="F121" s="19"/>
      <c r="G121" s="19"/>
      <c r="H121" s="19"/>
      <c r="I121" s="22"/>
      <c r="J121" s="23"/>
    </row>
    <row r="122" spans="1:10" ht="15.75">
      <c r="A122" s="101">
        <v>14.1</v>
      </c>
      <c r="B122" s="48" t="s">
        <v>109</v>
      </c>
      <c r="C122" s="48" t="s">
        <v>15</v>
      </c>
      <c r="D122" s="5">
        <v>48</v>
      </c>
      <c r="E122" s="35">
        <v>1000</v>
      </c>
      <c r="F122" s="29">
        <f>D122*E122</f>
        <v>48000</v>
      </c>
      <c r="G122" s="29">
        <f>D122*E122</f>
        <v>48000</v>
      </c>
      <c r="H122" s="29">
        <f>D122*E122</f>
        <v>48000</v>
      </c>
      <c r="I122" s="22"/>
      <c r="J122" s="23"/>
    </row>
    <row r="123" spans="1:10" ht="15.75">
      <c r="A123" s="101">
        <v>14.2</v>
      </c>
      <c r="B123" s="48" t="s">
        <v>110</v>
      </c>
      <c r="C123" s="48" t="s">
        <v>15</v>
      </c>
      <c r="D123" s="5">
        <v>48</v>
      </c>
      <c r="E123" s="35">
        <v>800</v>
      </c>
      <c r="F123" s="29">
        <f>D123*E123</f>
        <v>38400</v>
      </c>
      <c r="G123" s="29">
        <f>D123*E123</f>
        <v>38400</v>
      </c>
      <c r="H123" s="29">
        <f>D123*E123</f>
        <v>38400</v>
      </c>
      <c r="I123" s="22"/>
      <c r="J123" s="23"/>
    </row>
    <row r="124" spans="1:10" ht="15.75">
      <c r="A124" s="101" t="s">
        <v>125</v>
      </c>
      <c r="B124" s="48" t="s">
        <v>111</v>
      </c>
      <c r="C124" s="48"/>
      <c r="D124" s="5">
        <v>24</v>
      </c>
      <c r="E124" s="35">
        <v>900</v>
      </c>
      <c r="F124" s="29">
        <f>D124*E124</f>
        <v>21600</v>
      </c>
      <c r="G124" s="29">
        <f>D124*E124</f>
        <v>21600</v>
      </c>
      <c r="H124" s="29">
        <f>D124*E124</f>
        <v>21600</v>
      </c>
      <c r="I124" s="22"/>
      <c r="J124" s="23"/>
    </row>
    <row r="125" spans="1:10" ht="15.75">
      <c r="A125" s="101" t="s">
        <v>5</v>
      </c>
      <c r="B125" s="55" t="s">
        <v>21</v>
      </c>
      <c r="C125" s="55"/>
      <c r="D125" s="41" t="s">
        <v>5</v>
      </c>
      <c r="E125" s="34"/>
      <c r="F125" s="41">
        <f>SUM(F122:F124)</f>
        <v>108000</v>
      </c>
      <c r="G125" s="41">
        <f>SUM(G122:G124)</f>
        <v>108000</v>
      </c>
      <c r="H125" s="41">
        <f>SUM(H122:H124)</f>
        <v>108000</v>
      </c>
      <c r="I125" s="65">
        <f>SUM(I122:I123)</f>
        <v>0</v>
      </c>
      <c r="J125" s="65"/>
    </row>
    <row r="126" spans="1:10" ht="15.75">
      <c r="A126" s="216"/>
      <c r="B126" s="64"/>
      <c r="C126" s="64"/>
      <c r="D126" s="65"/>
      <c r="E126" s="63"/>
      <c r="F126" s="65"/>
      <c r="G126" s="65"/>
      <c r="H126" s="65"/>
      <c r="I126" s="65"/>
      <c r="J126" s="65"/>
    </row>
    <row r="127" spans="1:10" ht="15.75">
      <c r="A127" s="216">
        <v>15</v>
      </c>
      <c r="B127" s="64" t="s">
        <v>113</v>
      </c>
      <c r="C127" s="64"/>
      <c r="D127" s="65"/>
      <c r="E127" s="63"/>
      <c r="F127" s="65"/>
      <c r="G127" s="65"/>
      <c r="H127" s="65"/>
      <c r="I127" s="65"/>
      <c r="J127" s="65"/>
    </row>
    <row r="128" spans="1:10" ht="15.75">
      <c r="A128" s="216">
        <v>15.1</v>
      </c>
      <c r="B128" s="217" t="s">
        <v>121</v>
      </c>
      <c r="C128" s="64"/>
      <c r="D128" s="65"/>
      <c r="E128" s="63"/>
      <c r="F128" s="65"/>
      <c r="G128" s="65"/>
      <c r="H128" s="65"/>
      <c r="I128" s="77"/>
      <c r="J128" s="218">
        <v>28800</v>
      </c>
    </row>
    <row r="129" spans="1:10" ht="15.75">
      <c r="A129" s="216">
        <v>15.2</v>
      </c>
      <c r="B129" s="217" t="s">
        <v>114</v>
      </c>
      <c r="C129" s="64"/>
      <c r="D129" s="65"/>
      <c r="E129" s="63"/>
      <c r="F129" s="65"/>
      <c r="G129" s="65"/>
      <c r="H129" s="65"/>
      <c r="I129" s="77"/>
      <c r="J129" s="218">
        <v>2600</v>
      </c>
    </row>
    <row r="130" spans="1:10" ht="15.75">
      <c r="A130" s="216">
        <v>15.3</v>
      </c>
      <c r="B130" s="217" t="s">
        <v>115</v>
      </c>
      <c r="C130" s="64"/>
      <c r="D130" s="65"/>
      <c r="E130" s="63"/>
      <c r="F130" s="65"/>
      <c r="G130" s="65"/>
      <c r="H130" s="65"/>
      <c r="I130" s="77"/>
      <c r="J130" s="218">
        <v>2962.96</v>
      </c>
    </row>
    <row r="131" spans="1:10" ht="15.75">
      <c r="A131" s="216">
        <v>15.4</v>
      </c>
      <c r="B131" s="217" t="s">
        <v>116</v>
      </c>
      <c r="C131" s="64"/>
      <c r="D131" s="65"/>
      <c r="E131" s="63"/>
      <c r="F131" s="65"/>
      <c r="G131" s="65"/>
      <c r="H131" s="65"/>
      <c r="I131" s="77"/>
      <c r="J131" s="218">
        <v>6000</v>
      </c>
    </row>
    <row r="132" spans="1:10" ht="15.75">
      <c r="A132" s="216">
        <v>15.5</v>
      </c>
      <c r="B132" s="217" t="s">
        <v>117</v>
      </c>
      <c r="C132" s="64"/>
      <c r="D132" s="65"/>
      <c r="E132" s="63"/>
      <c r="F132" s="65"/>
      <c r="G132" s="65"/>
      <c r="H132" s="65"/>
      <c r="I132" s="77"/>
      <c r="J132" s="218">
        <v>18000</v>
      </c>
    </row>
    <row r="133" spans="1:10" ht="15.75">
      <c r="A133" s="216">
        <v>15.6</v>
      </c>
      <c r="B133" s="217" t="s">
        <v>118</v>
      </c>
      <c r="C133" s="64"/>
      <c r="D133" s="65"/>
      <c r="E133" s="63"/>
      <c r="F133" s="65"/>
      <c r="G133" s="65"/>
      <c r="H133" s="65"/>
      <c r="I133" s="77"/>
      <c r="J133" s="218">
        <v>2400</v>
      </c>
    </row>
    <row r="134" spans="1:10" ht="15.75">
      <c r="A134" s="216">
        <v>15.7</v>
      </c>
      <c r="B134" s="217" t="s">
        <v>119</v>
      </c>
      <c r="C134" s="64"/>
      <c r="D134" s="65"/>
      <c r="E134" s="63"/>
      <c r="F134" s="65"/>
      <c r="G134" s="65"/>
      <c r="H134" s="65"/>
      <c r="I134" s="77"/>
      <c r="J134" s="218">
        <v>3600</v>
      </c>
    </row>
    <row r="135" spans="1:10" ht="15">
      <c r="A135" s="245">
        <v>15.8</v>
      </c>
      <c r="B135" s="77" t="s">
        <v>120</v>
      </c>
      <c r="C135" s="47"/>
      <c r="D135" s="62"/>
      <c r="E135" s="63"/>
      <c r="F135" s="63"/>
      <c r="G135" s="63"/>
      <c r="H135" s="63"/>
      <c r="I135" s="77"/>
      <c r="J135" s="200">
        <v>21600</v>
      </c>
    </row>
    <row r="136" spans="1:10" ht="15">
      <c r="A136" s="245">
        <v>15.9</v>
      </c>
      <c r="B136" s="77" t="s">
        <v>127</v>
      </c>
      <c r="C136" s="47"/>
      <c r="D136" s="62"/>
      <c r="E136" s="63"/>
      <c r="F136" s="63"/>
      <c r="G136" s="63"/>
      <c r="H136" s="63"/>
      <c r="I136" s="77"/>
      <c r="J136" s="200">
        <f>1500*36</f>
        <v>54000</v>
      </c>
    </row>
    <row r="137" spans="2:10" ht="15">
      <c r="B137" s="209" t="s">
        <v>122</v>
      </c>
      <c r="C137" s="49"/>
      <c r="D137" s="33"/>
      <c r="E137" s="34"/>
      <c r="F137" s="34"/>
      <c r="G137" s="34"/>
      <c r="H137" s="34"/>
      <c r="I137" s="77"/>
      <c r="J137" s="63"/>
    </row>
    <row r="138" spans="1:10" ht="15">
      <c r="A138" s="3"/>
      <c r="B138" s="54" t="s">
        <v>30</v>
      </c>
      <c r="C138" s="54"/>
      <c r="D138" s="39"/>
      <c r="E138" s="40"/>
      <c r="F138" s="40">
        <f>F125</f>
        <v>108000</v>
      </c>
      <c r="G138" s="40">
        <f>SUM(G125:G135)</f>
        <v>108000</v>
      </c>
      <c r="H138" s="40">
        <f>SUM(H125:H135)</f>
        <v>108000</v>
      </c>
      <c r="I138" s="243"/>
      <c r="J138" s="40"/>
    </row>
    <row r="139" spans="1:10" ht="15">
      <c r="A139" s="162"/>
      <c r="B139" s="57"/>
      <c r="C139" s="57"/>
      <c r="D139" s="46"/>
      <c r="E139" s="163"/>
      <c r="F139" s="164"/>
      <c r="G139" s="164"/>
      <c r="H139" s="164"/>
      <c r="I139" s="77"/>
      <c r="J139" s="164"/>
    </row>
    <row r="140" spans="1:10" ht="15">
      <c r="A140" s="220"/>
      <c r="B140" s="221" t="s">
        <v>8</v>
      </c>
      <c r="C140" s="221"/>
      <c r="D140" s="222"/>
      <c r="E140" s="222"/>
      <c r="F140" s="222">
        <f>F118+F138</f>
        <v>401600.39999999997</v>
      </c>
      <c r="G140" s="222">
        <f>G118+G138</f>
        <v>396329.6</v>
      </c>
      <c r="H140" s="222">
        <f>H138+H118</f>
        <v>407361.6</v>
      </c>
      <c r="I140" s="219">
        <f>SUM(F140:H140)</f>
        <v>1205291.6</v>
      </c>
      <c r="J140" s="222">
        <f>SUM(J128:J139)</f>
        <v>139962.96</v>
      </c>
    </row>
    <row r="143" spans="1:10" ht="15">
      <c r="A143" s="253"/>
      <c r="B143" s="106"/>
      <c r="C143" s="254"/>
      <c r="D143" s="254"/>
      <c r="E143" s="254"/>
      <c r="F143" s="254"/>
      <c r="G143" s="166"/>
      <c r="H143" s="166"/>
      <c r="I143" s="253"/>
      <c r="J143" s="254"/>
    </row>
    <row r="144" spans="1:10" ht="18.75">
      <c r="A144" s="253"/>
      <c r="B144" s="107"/>
      <c r="C144" s="254"/>
      <c r="D144" s="254"/>
      <c r="E144" s="254"/>
      <c r="F144" s="254"/>
      <c r="G144" s="166"/>
      <c r="H144" s="166"/>
      <c r="I144" s="253"/>
      <c r="J144" s="255"/>
    </row>
    <row r="145" spans="1:10" ht="15">
      <c r="A145" s="247" t="s">
        <v>2</v>
      </c>
      <c r="B145" s="247"/>
      <c r="C145" s="247"/>
      <c r="D145" s="247"/>
      <c r="E145" s="247"/>
      <c r="F145" s="246" t="s">
        <v>33</v>
      </c>
      <c r="G145" s="165"/>
      <c r="H145" s="167"/>
      <c r="I145" s="246"/>
      <c r="J145" s="148"/>
    </row>
    <row r="146" spans="1:10" ht="19.5" customHeight="1">
      <c r="A146" s="247"/>
      <c r="B146" s="247"/>
      <c r="C146" s="247"/>
      <c r="D146" s="247"/>
      <c r="E146" s="247"/>
      <c r="F146" s="246"/>
      <c r="G146" s="165"/>
      <c r="H146" s="167"/>
      <c r="I146" s="246"/>
      <c r="J146" s="246"/>
    </row>
    <row r="147" spans="1:10" ht="18" customHeight="1">
      <c r="A147" s="247"/>
      <c r="B147" s="247"/>
      <c r="C147" s="247"/>
      <c r="D147" s="247"/>
      <c r="E147" s="247"/>
      <c r="F147" s="246"/>
      <c r="G147" s="165"/>
      <c r="H147" s="167"/>
      <c r="I147" s="246"/>
      <c r="J147" s="246"/>
    </row>
    <row r="148" spans="1:10" ht="15">
      <c r="A148" s="258" t="s">
        <v>34</v>
      </c>
      <c r="B148" s="258"/>
      <c r="C148" s="258"/>
      <c r="D148" s="258"/>
      <c r="E148" s="258"/>
      <c r="F148" s="75">
        <v>881360.4</v>
      </c>
      <c r="G148" s="75"/>
      <c r="H148" s="75"/>
      <c r="I148" s="75"/>
      <c r="J148" s="75"/>
    </row>
    <row r="149" spans="1:10" ht="15">
      <c r="A149" s="258" t="s">
        <v>29</v>
      </c>
      <c r="B149" s="258"/>
      <c r="C149" s="258"/>
      <c r="D149" s="258"/>
      <c r="E149" s="258"/>
      <c r="F149" s="75">
        <v>324000</v>
      </c>
      <c r="G149" s="75"/>
      <c r="H149" s="75"/>
      <c r="I149" s="75"/>
      <c r="J149" s="75"/>
    </row>
    <row r="150" spans="1:10" ht="15">
      <c r="A150" s="259" t="s">
        <v>35</v>
      </c>
      <c r="B150" s="259"/>
      <c r="C150" s="259"/>
      <c r="D150" s="259"/>
      <c r="E150" s="259"/>
      <c r="F150" s="223">
        <f>F148+F149</f>
        <v>1205360.4</v>
      </c>
      <c r="G150" s="75"/>
      <c r="H150" s="75"/>
      <c r="I150" s="75"/>
      <c r="J150" s="75"/>
    </row>
    <row r="151" spans="1:10" ht="35.25" customHeight="1">
      <c r="A151" s="248" t="s">
        <v>113</v>
      </c>
      <c r="B151" s="248"/>
      <c r="C151" s="248"/>
      <c r="D151" s="248"/>
      <c r="E151" s="248"/>
      <c r="F151" s="147">
        <f>J140+0</f>
        <v>139962.96</v>
      </c>
      <c r="G151" s="147"/>
      <c r="H151" s="147"/>
      <c r="I151" s="149"/>
      <c r="J151" s="149"/>
    </row>
    <row r="152" spans="1:10" ht="18.75">
      <c r="A152" s="260" t="s">
        <v>8</v>
      </c>
      <c r="B152" s="260"/>
      <c r="C152" s="260"/>
      <c r="D152" s="260"/>
      <c r="E152" s="260"/>
      <c r="F152" s="108">
        <f>F150+F151</f>
        <v>1345323.3599999999</v>
      </c>
      <c r="G152" s="108"/>
      <c r="H152" s="108"/>
      <c r="I152" s="108"/>
      <c r="J152" s="108"/>
    </row>
    <row r="153" spans="1:10" ht="15">
      <c r="A153" s="256"/>
      <c r="B153" s="256"/>
      <c r="C153" s="256"/>
      <c r="D153" s="256"/>
      <c r="E153" s="256"/>
      <c r="F153" s="256"/>
      <c r="G153" s="256"/>
      <c r="H153" s="256"/>
      <c r="I153" s="256"/>
      <c r="J153" s="256"/>
    </row>
    <row r="154" spans="1:10" ht="15">
      <c r="A154" s="257"/>
      <c r="B154" s="257"/>
      <c r="C154" s="257"/>
      <c r="D154" s="257"/>
      <c r="E154" s="257"/>
      <c r="F154" s="257"/>
      <c r="G154" s="257"/>
      <c r="H154" s="257"/>
      <c r="I154" s="257"/>
      <c r="J154" s="257"/>
    </row>
  </sheetData>
  <sheetProtection/>
  <mergeCells count="20">
    <mergeCell ref="A153:J154"/>
    <mergeCell ref="J146:J147"/>
    <mergeCell ref="A148:E148"/>
    <mergeCell ref="A149:E149"/>
    <mergeCell ref="A150:E150"/>
    <mergeCell ref="A151:E151"/>
    <mergeCell ref="A152:E152"/>
    <mergeCell ref="A145:E147"/>
    <mergeCell ref="F145:F147"/>
    <mergeCell ref="I145:I147"/>
    <mergeCell ref="A4:B4"/>
    <mergeCell ref="D4:E4"/>
    <mergeCell ref="A1:J2"/>
    <mergeCell ref="A143:A144"/>
    <mergeCell ref="C143:C144"/>
    <mergeCell ref="D143:D144"/>
    <mergeCell ref="E143:E144"/>
    <mergeCell ref="F143:F144"/>
    <mergeCell ref="I143:I144"/>
    <mergeCell ref="J143:J144"/>
  </mergeCells>
  <printOptions/>
  <pageMargins left="0.7" right="0.7" top="0.75" bottom="0.75" header="0.3" footer="0.3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NANA AMA DOMPREH</cp:lastModifiedBy>
  <cp:lastPrinted>2016-01-11T15:18:03Z</cp:lastPrinted>
  <dcterms:created xsi:type="dcterms:W3CDTF">2011-02-09T14:23:24Z</dcterms:created>
  <dcterms:modified xsi:type="dcterms:W3CDTF">2019-08-03T15:34:06Z</dcterms:modified>
  <cp:category/>
  <cp:version/>
  <cp:contentType/>
  <cp:contentStatus/>
</cp:coreProperties>
</file>