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odgers\Documents\Project - NGO\Global Giving\"/>
    </mc:Choice>
  </mc:AlternateContent>
  <bookViews>
    <workbookView xWindow="0" yWindow="0" windowWidth="20490" windowHeight="7755"/>
  </bookViews>
  <sheets>
    <sheet name="BUILD Budget"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8" i="1" l="1"/>
  <c r="G58" i="1" s="1"/>
  <c r="D57" i="1"/>
  <c r="G57" i="1" s="1"/>
  <c r="D56" i="1"/>
  <c r="G56" i="1" s="1"/>
  <c r="D54" i="1"/>
  <c r="G54" i="1" s="1"/>
  <c r="D53" i="1"/>
  <c r="G53" i="1" s="1"/>
  <c r="D52" i="1"/>
  <c r="G52" i="1" s="1"/>
  <c r="D49" i="1"/>
  <c r="G49" i="1" s="1"/>
  <c r="D48" i="1"/>
  <c r="G48" i="1" s="1"/>
  <c r="D47" i="1"/>
  <c r="G47" i="1" s="1"/>
  <c r="E45" i="1"/>
  <c r="D45" i="1"/>
  <c r="E44" i="1"/>
  <c r="D44" i="1"/>
  <c r="D42" i="1"/>
  <c r="G42" i="1" s="1"/>
  <c r="D41" i="1"/>
  <c r="G41" i="1" s="1"/>
  <c r="D40" i="1"/>
  <c r="G40" i="1" s="1"/>
  <c r="E38" i="1"/>
  <c r="D38" i="1"/>
  <c r="D36" i="1"/>
  <c r="G36" i="1" s="1"/>
  <c r="E35" i="1"/>
  <c r="D35" i="1"/>
  <c r="G35" i="1" s="1"/>
  <c r="D34" i="1"/>
  <c r="G34" i="1" s="1"/>
  <c r="D33" i="1"/>
  <c r="G33" i="1" s="1"/>
  <c r="D32" i="1"/>
  <c r="G32" i="1" s="1"/>
  <c r="D31" i="1"/>
  <c r="G31" i="1" s="1"/>
  <c r="E30" i="1"/>
  <c r="G30" i="1" s="1"/>
  <c r="D30" i="1"/>
  <c r="E29" i="1"/>
  <c r="D29" i="1"/>
  <c r="G29" i="1" s="1"/>
  <c r="E28" i="1"/>
  <c r="D28" i="1"/>
  <c r="E27" i="1"/>
  <c r="D27" i="1"/>
  <c r="G27" i="1" s="1"/>
  <c r="E26" i="1"/>
  <c r="G26" i="1" s="1"/>
  <c r="D26" i="1"/>
  <c r="D22" i="1"/>
  <c r="G22" i="1" s="1"/>
  <c r="G21" i="1"/>
  <c r="D21" i="1"/>
  <c r="D20" i="1"/>
  <c r="G20" i="1" s="1"/>
  <c r="D19" i="1"/>
  <c r="G19" i="1" s="1"/>
  <c r="D17" i="1"/>
  <c r="G17" i="1" s="1"/>
  <c r="D16" i="1"/>
  <c r="G16" i="1" s="1"/>
  <c r="D15" i="1"/>
  <c r="G15" i="1" s="1"/>
  <c r="D14" i="1"/>
  <c r="G14" i="1" s="1"/>
  <c r="D13" i="1"/>
  <c r="G13" i="1" s="1"/>
  <c r="G12" i="1"/>
  <c r="D12" i="1"/>
  <c r="D10" i="1"/>
  <c r="G10" i="1" s="1"/>
  <c r="D9" i="1"/>
  <c r="G9" i="1" s="1"/>
  <c r="D8" i="1"/>
  <c r="G8" i="1" s="1"/>
  <c r="D7" i="1"/>
  <c r="G7" i="1" s="1"/>
  <c r="D6" i="1"/>
  <c r="G6" i="1" s="1"/>
  <c r="D5" i="1"/>
  <c r="G5" i="1" s="1"/>
  <c r="G28" i="1" l="1"/>
  <c r="G60" i="1" s="1"/>
  <c r="G45" i="1"/>
  <c r="G38" i="1"/>
  <c r="G44" i="1"/>
</calcChain>
</file>

<file path=xl/sharedStrings.xml><?xml version="1.0" encoding="utf-8"?>
<sst xmlns="http://schemas.openxmlformats.org/spreadsheetml/2006/main" count="159" uniqueCount="121">
  <si>
    <t>Build Rain Water Harversting Tanks for 20 Schools in Kanungu District</t>
  </si>
  <si>
    <t>Item</t>
  </si>
  <si>
    <t>Unit Cost</t>
  </si>
  <si>
    <t># Units</t>
  </si>
  <si>
    <t>Unit Type</t>
  </si>
  <si>
    <t>Sub Total</t>
  </si>
  <si>
    <t>Comments</t>
  </si>
  <si>
    <t>Indirect Costs</t>
  </si>
  <si>
    <t xml:space="preserve">Salaries and wages </t>
  </si>
  <si>
    <t>Project Coordinator</t>
  </si>
  <si>
    <t xml:space="preserve">Salary </t>
  </si>
  <si>
    <t>30% Level of Effort contribution towards the project coordinator's salary for overseeing the overall project implementation including supervision of the CBTs. The quoted salary is a gross pay that attracts PAYE, NSSF, Local government Tax, Contribution towards medical insurance, Gratuity and GPA</t>
  </si>
  <si>
    <t>Executive Director</t>
  </si>
  <si>
    <t>3% Level of Effort contribution towards the ED's salary as the overall accounting officer.The quoted salary is a gross pay that attracts PAYE, NSSF, Local government Tax, Contribution towards medical insurance, Gratuity and GPA</t>
  </si>
  <si>
    <t>Admin and HR Coordnator</t>
  </si>
  <si>
    <t>5% Level of Effort as a contribution towards the Admin and HR cooridnator salary for supporting project work in areas of human resource management, payroll and overseeing finance department. The quoted salary is a gross pay that attracts PAYE, NSSF, Local government Tax, Contribution towards medical insurance, Gratuity and GPA</t>
  </si>
  <si>
    <t xml:space="preserve">Finance Officer </t>
  </si>
  <si>
    <t>5% Level of Effort contribution towards the Finance Officer's salary  to support project implementation in financial management - processeing of payments and bank reconciliations.  The quoted salary contribution is a gross pay that attracts PAYE, NSSF, Local government Tax, Contribution towards medical insurance, Gratuity and GPA</t>
  </si>
  <si>
    <t xml:space="preserve">MEAL Officer </t>
  </si>
  <si>
    <t>5% Level of effort Contribution to the MEAL Officer for supporting program implementation in areas of monitoring and evaluation, data analysis and report generation. The quoted salary is a gross pay that attracts PAYE, NSSF, Local government Tax, Contribution towards medical insurance, Gratuity and GPA</t>
  </si>
  <si>
    <t xml:space="preserve">Admin and Logistics Officer </t>
  </si>
  <si>
    <t>5% Level of effort contribution towards the Admin and Logistcs salary for supporting program implementation in areas of procurement of project related goods and services, and finance officer and Programs coordinator in day today ogistical planning for the project. The quoted salary is a gross pay that attracts PAYE, NSSF, Local government Tax, Contribution towards medical insurance, Gratuity and GPA</t>
  </si>
  <si>
    <t>Office Running</t>
  </si>
  <si>
    <t xml:space="preserve">Office Supplies </t>
  </si>
  <si>
    <t>Office supplies</t>
  </si>
  <si>
    <t>These are assorted suplies includes printing papers, notebooks, pens, Catridge and Toilet paper</t>
  </si>
  <si>
    <t xml:space="preserve">Rent </t>
  </si>
  <si>
    <t>Rent</t>
  </si>
  <si>
    <t>25% contribution towards rent for office space</t>
  </si>
  <si>
    <t>Internet</t>
  </si>
  <si>
    <t>25% contribution towards internet usage to support program implementation</t>
  </si>
  <si>
    <t>Communication</t>
  </si>
  <si>
    <t>Airtime</t>
  </si>
  <si>
    <t>25% contribution towards airtime for office line communication, and airtime contribution for the coordinator while in the field</t>
  </si>
  <si>
    <t>Office Utilities</t>
  </si>
  <si>
    <t>Utility bills</t>
  </si>
  <si>
    <t>25% contribution towards water and electricity bills</t>
  </si>
  <si>
    <t>Bank Charges</t>
  </si>
  <si>
    <t>Bank charges</t>
  </si>
  <si>
    <t xml:space="preserve">100% contribution towards bank charges </t>
  </si>
  <si>
    <t>Activity 1</t>
  </si>
  <si>
    <t>District entry meetings with local leadership and Muduma Sub County leadership</t>
  </si>
  <si>
    <t xml:space="preserve"> </t>
  </si>
  <si>
    <t xml:space="preserve">Facilitation of Participants </t>
  </si>
  <si>
    <t>Allowances</t>
  </si>
  <si>
    <t>SDA for the District official and subcounty leadership where the project will be implemented, meeting at the district offices for orientation on the project and selection of project schools</t>
  </si>
  <si>
    <t>Fuel for the car</t>
  </si>
  <si>
    <t>Fuel</t>
  </si>
  <si>
    <t>Fuel budgeted at 62 liters per day for 10 days in the field inclusive of travel from Kampala to Kanungu and back to Kampala, this extra day's fuel is budgeted for follow up with the school selected after the district meeting</t>
  </si>
  <si>
    <t xml:space="preserve">Safari Day allowance </t>
  </si>
  <si>
    <t>SDA</t>
  </si>
  <si>
    <t>SDA for supporting the Project coordinator, ED and Driver with meals and Incidental on the day of return from the field</t>
  </si>
  <si>
    <t xml:space="preserve">Perdiem </t>
  </si>
  <si>
    <t>M&amp;IE</t>
  </si>
  <si>
    <t>Perdiem at a rate of 21 USD per day per per person to take care of meals and incidentals for the Project coordinator, ED and the Driver for orientation meeting and follow up with selected schools</t>
  </si>
  <si>
    <t>Activity 2</t>
  </si>
  <si>
    <t>Mobilization of school administrators and parents for community participation</t>
  </si>
  <si>
    <t>This will be done after district entry meeting</t>
  </si>
  <si>
    <t xml:space="preserve">Activity 3. </t>
  </si>
  <si>
    <t>Buidling of rain water haversting tank stands for new water tanks</t>
  </si>
  <si>
    <t>Water Gutters</t>
  </si>
  <si>
    <t>Gutters</t>
  </si>
  <si>
    <t>Estimated 6 Gutters per water jar at a cost of 7 USD for 20 water tanks</t>
  </si>
  <si>
    <t>Gutter connecting Pipes</t>
  </si>
  <si>
    <t>Water Pipes</t>
  </si>
  <si>
    <t>3 pipes each at a cost of 7 USD per water tank for 20 water tanks</t>
  </si>
  <si>
    <t>Gutter Joints</t>
  </si>
  <si>
    <t>Joints</t>
  </si>
  <si>
    <t>3 joints each at a cost of 1 USD per water tank for 20 water tanks</t>
  </si>
  <si>
    <t>Gutter Clips</t>
  </si>
  <si>
    <t>Clips</t>
  </si>
  <si>
    <t>6 Gutter clips each at 1 USD per Gutter for the 20 water tanks</t>
  </si>
  <si>
    <t>Valley Gutters</t>
  </si>
  <si>
    <t>3 Valley gutters each at 4 USD for 20 water tanks</t>
  </si>
  <si>
    <t>Taps</t>
  </si>
  <si>
    <t>Water taps</t>
  </si>
  <si>
    <t>1 Water tap at 7 USD per water tank for 20 water tanks</t>
  </si>
  <si>
    <t>10,000 Litre Water tanks</t>
  </si>
  <si>
    <t>Water tank</t>
  </si>
  <si>
    <t>Water Tanks at 700 USD per water tank for 20 water tanks</t>
  </si>
  <si>
    <t xml:space="preserve">Transport Costs </t>
  </si>
  <si>
    <t>Tranportation</t>
  </si>
  <si>
    <t>Transportation of rain water harvesting tank materials</t>
  </si>
  <si>
    <t>Support supervision</t>
  </si>
  <si>
    <t>Perdiem for follow up and  supervision of construction of the 520  water tank stands</t>
  </si>
  <si>
    <t xml:space="preserve">Cement </t>
  </si>
  <si>
    <t>15 Bags of Cement for constructing water tank stand at a rate of 8 USD per bag for 20 water tank stands</t>
  </si>
  <si>
    <t xml:space="preserve">SDA for one officer for M&amp;IE on return journey </t>
  </si>
  <si>
    <t>Activity 1.4</t>
  </si>
  <si>
    <t>Reproduce Adolescent Sexual Reproductive Health Rights Brochures</t>
  </si>
  <si>
    <t>IEC Materials</t>
  </si>
  <si>
    <t>Adolescent Health Information Brochures</t>
  </si>
  <si>
    <t>Reproduction of Informaton, Education and Information Materials at a rate of 1 USD per brochure</t>
  </si>
  <si>
    <t>Activity 2.1</t>
  </si>
  <si>
    <t>Identification of school teacher Adolescent Health and Personal Hygiene and Sanitation Education champions</t>
  </si>
  <si>
    <t>Perdiem at a rate of 21USD per day per per person to take care of meals and incidentals for the Project coordinator and Driver for identification and follow up of champions in 20 schools</t>
  </si>
  <si>
    <t xml:space="preserve">Safari Day Allowance </t>
  </si>
  <si>
    <t>SDA for supporting the Project coordinator and Driver with meals and Incidental on the day of return from the field</t>
  </si>
  <si>
    <t xml:space="preserve">Fuel </t>
  </si>
  <si>
    <t>Fuel budgeted at 62 liters per day for 15 days in the field inclusive of travel from Kampala to Kanungu and back to Kampala</t>
  </si>
  <si>
    <t>Activity 2.2</t>
  </si>
  <si>
    <t xml:space="preserve">Orientation of Pupil peer Resource persons for adolescent health, personal Hygiene and sanitation </t>
  </si>
  <si>
    <t xml:space="preserve">Print - Teeshirts for the better performing leaders </t>
  </si>
  <si>
    <t>Tee-shirts</t>
  </si>
  <si>
    <t>Costs of purchase and embossing, SIHAS logo for the pupil resource persons with better performing groups from the annonymous exit interviews at a cost of 4 USD per Tee-shirt</t>
  </si>
  <si>
    <t>Purchase of Materials to make reusable sanitary pads</t>
  </si>
  <si>
    <t xml:space="preserve">Cost of making Reusable pads estimated at 20 pads per 10 dollars </t>
  </si>
  <si>
    <t>Activity 2.3</t>
  </si>
  <si>
    <t xml:space="preserve">Formation of PHASE peer clubs for increased personal hygiene, and sanitation awareness </t>
  </si>
  <si>
    <t>Perdiem at a rate of 21USD per day per per person to take care of meals and incidentals for the Project coordinator and Driver to carryout formation and orientation of  adolescent Health and Personal Hygiene and sanitation school peer clubs in 20 schools</t>
  </si>
  <si>
    <t>Activity 2.4</t>
  </si>
  <si>
    <t xml:space="preserve">Conduct follow ups on Pupil Peer Resource persones about Adolescent health, Personal Hygiene and sanitation for household and community awareness campaigns </t>
  </si>
  <si>
    <t>Perdiem</t>
  </si>
  <si>
    <t>Perdiem at a rate of 21 USD per day per per person to take care of meals and incidentals for the Project coordinator and Driver to carryout follow up hosehold/community visit with the Pupil peer resource persons</t>
  </si>
  <si>
    <t>SDA for supporting the MEAL Officer and Driver with meals and Incidental on the day of return from the field</t>
  </si>
  <si>
    <t>Activity 2.5</t>
  </si>
  <si>
    <t>Perdiem at a rate of 21USD per day per person to take care of meals and incidentals for the MEAL officer and Driver to carryout annoymous exit interviews on Adolescent health, personal hygiene and sanitaion uptake and practice for 3 days per quarter  (Twice throughout the project period)</t>
  </si>
  <si>
    <t>Fuel budgeted at 62liters per day for 15 days in the field inclusive of travel from Kampala to Kanungu and back to Kampala</t>
  </si>
  <si>
    <t>Total</t>
  </si>
  <si>
    <t>Assess Pupils knowledge on Adolsecent Health Information, Personal Hygiene and Sanitation principles adoption</t>
  </si>
  <si>
    <t>We envision to work with parents and school administrators to provide building materials such as sand and bricks including Labour or work as artisans.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</si>
</sst>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8" x14ac:knownFonts="1">
    <font>
      <sz val="11"/>
      <color theme="1"/>
      <name val="Calibri"/>
      <family val="2"/>
      <scheme val="minor"/>
    </font>
    <font>
      <sz val="11"/>
      <color theme="1"/>
      <name val="Calibri"/>
      <family val="2"/>
      <scheme val="minor"/>
    </font>
    <font>
      <b/>
      <sz val="14"/>
      <color theme="1"/>
      <name val="Calibri"/>
      <family val="2"/>
    </font>
    <font>
      <b/>
      <sz val="12"/>
      <name val="Calibri"/>
      <family val="2"/>
    </font>
    <font>
      <b/>
      <sz val="12"/>
      <color theme="1"/>
      <name val="Calibri"/>
      <family val="2"/>
    </font>
    <font>
      <sz val="12"/>
      <name val="Calibri"/>
      <family val="2"/>
    </font>
    <font>
      <sz val="12"/>
      <color theme="1"/>
      <name val="Calibri"/>
      <family val="2"/>
    </font>
    <font>
      <sz val="12"/>
      <color rgb="FFFF0000"/>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9">
    <xf numFmtId="0" fontId="0" fillId="0" borderId="0" xfId="0"/>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165" fontId="5" fillId="0" borderId="3" xfId="2" applyNumberFormat="1" applyFont="1" applyFill="1" applyBorder="1" applyAlignment="1">
      <alignment horizontal="left" vertical="top"/>
    </xf>
    <xf numFmtId="0" fontId="5" fillId="0" borderId="3" xfId="0" applyFont="1" applyFill="1" applyBorder="1" applyAlignment="1">
      <alignment horizontal="left" vertical="top"/>
    </xf>
    <xf numFmtId="166" fontId="5" fillId="0" borderId="3" xfId="1" applyNumberFormat="1" applyFont="1" applyFill="1" applyBorder="1" applyAlignment="1">
      <alignment horizontal="left" vertical="top" wrapText="1"/>
    </xf>
    <xf numFmtId="43" fontId="5" fillId="0" borderId="3" xfId="1" applyFont="1" applyFill="1" applyBorder="1" applyAlignment="1">
      <alignment horizontal="left" vertical="top"/>
    </xf>
    <xf numFmtId="165" fontId="5" fillId="0" borderId="3" xfId="2" applyNumberFormat="1" applyFont="1" applyFill="1" applyBorder="1" applyAlignment="1">
      <alignment horizontal="left" vertical="top" wrapText="1"/>
    </xf>
    <xf numFmtId="0" fontId="5" fillId="0" borderId="3" xfId="0" applyFont="1" applyFill="1" applyBorder="1" applyAlignment="1">
      <alignment horizontal="center" vertical="top" wrapText="1"/>
    </xf>
    <xf numFmtId="3" fontId="5" fillId="0" borderId="3" xfId="1" applyNumberFormat="1" applyFont="1" applyFill="1" applyBorder="1" applyAlignment="1">
      <alignment horizontal="left" vertical="top" wrapText="1"/>
    </xf>
    <xf numFmtId="165" fontId="5" fillId="0" borderId="3" xfId="2" applyNumberFormat="1" applyFont="1" applyFill="1" applyBorder="1" applyAlignment="1">
      <alignment horizontal="right" vertical="top" wrapText="1"/>
    </xf>
    <xf numFmtId="0" fontId="3" fillId="0" borderId="1" xfId="0" applyFont="1" applyFill="1" applyBorder="1" applyAlignment="1">
      <alignment horizontal="left" vertical="top"/>
    </xf>
    <xf numFmtId="0" fontId="3" fillId="0" borderId="2" xfId="0" applyFont="1" applyFill="1" applyBorder="1" applyAlignment="1">
      <alignment horizontal="left" vertical="top"/>
    </xf>
    <xf numFmtId="166" fontId="5" fillId="0" borderId="3" xfId="1" applyNumberFormat="1" applyFont="1" applyFill="1" applyBorder="1" applyAlignment="1">
      <alignment horizontal="center" vertical="top" wrapText="1"/>
    </xf>
    <xf numFmtId="43" fontId="5" fillId="0" borderId="3" xfId="1" applyFont="1" applyFill="1" applyBorder="1" applyAlignment="1">
      <alignment horizontal="left" vertical="top" wrapText="1"/>
    </xf>
    <xf numFmtId="166" fontId="5" fillId="0" borderId="3" xfId="1" applyNumberFormat="1" applyFont="1" applyFill="1" applyBorder="1" applyAlignment="1">
      <alignment horizontal="left" vertical="top"/>
    </xf>
    <xf numFmtId="0" fontId="0" fillId="0" borderId="0" xfId="0" applyAlignment="1">
      <alignment wrapText="1"/>
    </xf>
    <xf numFmtId="0" fontId="0" fillId="0" borderId="0" xfId="0" applyAlignment="1">
      <alignment vertical="top"/>
    </xf>
    <xf numFmtId="43" fontId="3" fillId="0" borderId="3" xfId="1" applyFont="1" applyFill="1" applyBorder="1" applyAlignment="1">
      <alignment horizontal="center" vertical="top"/>
    </xf>
    <xf numFmtId="165" fontId="5" fillId="0" borderId="3" xfId="2" applyNumberFormat="1" applyFont="1" applyFill="1" applyBorder="1" applyAlignment="1">
      <alignment horizontal="center" vertical="top" wrapText="1"/>
    </xf>
    <xf numFmtId="165" fontId="5" fillId="0" borderId="3" xfId="2" applyNumberFormat="1" applyFont="1" applyFill="1" applyBorder="1" applyAlignment="1">
      <alignment horizontal="center" vertical="top"/>
    </xf>
    <xf numFmtId="0" fontId="4" fillId="0" borderId="3" xfId="0" applyFont="1" applyFill="1" applyBorder="1" applyAlignment="1">
      <alignment horizontal="center" vertical="top"/>
    </xf>
    <xf numFmtId="0" fontId="6" fillId="0" borderId="3" xfId="0" applyFont="1" applyFill="1" applyBorder="1" applyAlignment="1">
      <alignment horizontal="center" vertical="top" wrapText="1"/>
    </xf>
    <xf numFmtId="0" fontId="6" fillId="0" borderId="3" xfId="0" applyFont="1" applyFill="1" applyBorder="1" applyAlignment="1">
      <alignment horizontal="center" vertical="top"/>
    </xf>
    <xf numFmtId="0" fontId="4" fillId="0" borderId="3" xfId="0" applyFont="1" applyFill="1" applyBorder="1" applyAlignment="1">
      <alignment horizontal="center" vertical="top" wrapText="1"/>
    </xf>
    <xf numFmtId="0" fontId="3" fillId="0" borderId="3" xfId="0" applyFont="1" applyFill="1" applyBorder="1" applyAlignment="1">
      <alignment horizontal="center" vertical="top"/>
    </xf>
    <xf numFmtId="0" fontId="5" fillId="0" borderId="3" xfId="0" applyFont="1" applyFill="1" applyBorder="1" applyAlignment="1">
      <alignment horizontal="center" vertical="top"/>
    </xf>
    <xf numFmtId="164" fontId="5" fillId="0" borderId="3" xfId="1" applyNumberFormat="1" applyFont="1" applyFill="1" applyBorder="1" applyAlignment="1">
      <alignment horizontal="center" vertical="top" wrapText="1"/>
    </xf>
    <xf numFmtId="164" fontId="5" fillId="0" borderId="3" xfId="1" applyNumberFormat="1" applyFont="1" applyFill="1" applyBorder="1" applyAlignment="1">
      <alignment horizontal="center" vertical="top"/>
    </xf>
    <xf numFmtId="49" fontId="2" fillId="0" borderId="4"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6" xfId="0" applyNumberFormat="1" applyFont="1" applyFill="1" applyBorder="1" applyAlignment="1">
      <alignment horizontal="center" vertical="top"/>
    </xf>
    <xf numFmtId="0" fontId="3" fillId="0" borderId="7" xfId="0" applyFont="1" applyFill="1" applyBorder="1" applyAlignment="1">
      <alignment horizontal="center" vertical="center"/>
    </xf>
    <xf numFmtId="0" fontId="3" fillId="0" borderId="8" xfId="0" applyFont="1" applyFill="1" applyBorder="1" applyAlignment="1">
      <alignment horizontal="center" vertical="top" wrapText="1"/>
    </xf>
    <xf numFmtId="0" fontId="3" fillId="2" borderId="7" xfId="0" applyFont="1" applyFill="1" applyBorder="1" applyAlignment="1">
      <alignment horizontal="center" vertical="center" wrapText="1"/>
    </xf>
    <xf numFmtId="0" fontId="3" fillId="0" borderId="9" xfId="0" applyFont="1" applyFill="1" applyBorder="1" applyAlignment="1">
      <alignment horizontal="left" vertical="center"/>
    </xf>
    <xf numFmtId="0" fontId="5" fillId="0" borderId="8" xfId="0" applyFont="1" applyFill="1" applyBorder="1" applyAlignment="1">
      <alignment horizontal="center" vertical="top" wrapText="1"/>
    </xf>
    <xf numFmtId="0" fontId="3" fillId="3" borderId="7" xfId="0" applyFont="1" applyFill="1" applyBorder="1" applyAlignment="1">
      <alignment horizontal="left" vertical="top" wrapText="1"/>
    </xf>
    <xf numFmtId="0" fontId="3" fillId="0" borderId="9" xfId="0" applyFont="1" applyFill="1" applyBorder="1" applyAlignment="1">
      <alignment horizontal="left" vertical="top" wrapText="1"/>
    </xf>
    <xf numFmtId="0" fontId="5" fillId="0" borderId="8" xfId="0" applyFont="1" applyFill="1" applyBorder="1" applyAlignment="1">
      <alignment horizontal="left" vertical="top" wrapText="1"/>
    </xf>
    <xf numFmtId="166" fontId="5" fillId="0" borderId="8" xfId="1" applyNumberFormat="1" applyFont="1" applyFill="1" applyBorder="1" applyAlignment="1">
      <alignment horizontal="left" vertical="top" wrapText="1"/>
    </xf>
    <xf numFmtId="0" fontId="7" fillId="0" borderId="8" xfId="0" applyFont="1" applyFill="1" applyBorder="1" applyAlignment="1">
      <alignment horizontal="left" vertical="top" wrapText="1"/>
    </xf>
    <xf numFmtId="0" fontId="3" fillId="3" borderId="7" xfId="0" applyFont="1" applyFill="1" applyBorder="1" applyAlignment="1">
      <alignment horizontal="left" vertical="top"/>
    </xf>
    <xf numFmtId="166" fontId="3" fillId="3" borderId="7" xfId="1" applyNumberFormat="1" applyFont="1" applyFill="1" applyBorder="1" applyAlignment="1">
      <alignment horizontal="left" vertical="top" wrapText="1"/>
    </xf>
    <xf numFmtId="0" fontId="3" fillId="0" borderId="9" xfId="0" applyFont="1" applyFill="1" applyBorder="1" applyAlignment="1">
      <alignment horizontal="left" vertical="top"/>
    </xf>
    <xf numFmtId="0" fontId="5" fillId="0" borderId="8" xfId="1" applyNumberFormat="1" applyFont="1" applyFill="1" applyBorder="1" applyAlignment="1">
      <alignment horizontal="left" vertical="top" wrapText="1"/>
    </xf>
    <xf numFmtId="166" fontId="7" fillId="0" borderId="8" xfId="1" applyNumberFormat="1" applyFont="1" applyFill="1" applyBorder="1" applyAlignment="1">
      <alignment horizontal="left" vertical="top"/>
    </xf>
    <xf numFmtId="0" fontId="3" fillId="5" borderId="10" xfId="0" applyFont="1" applyFill="1" applyBorder="1" applyAlignment="1">
      <alignment horizontal="left" vertical="top" wrapText="1"/>
    </xf>
    <xf numFmtId="0" fontId="3" fillId="5" borderId="11" xfId="0" applyFont="1" applyFill="1" applyBorder="1" applyAlignment="1">
      <alignment horizontal="left" vertical="top" wrapText="1"/>
    </xf>
    <xf numFmtId="43" fontId="3" fillId="5" borderId="11" xfId="1" applyFont="1" applyFill="1" applyBorder="1" applyAlignment="1">
      <alignment horizontal="left" vertical="top" wrapText="1"/>
    </xf>
    <xf numFmtId="0" fontId="3" fillId="5" borderId="11" xfId="0" applyFont="1" applyFill="1" applyBorder="1" applyAlignment="1">
      <alignment horizontal="center" vertical="top" wrapText="1"/>
    </xf>
    <xf numFmtId="165" fontId="3" fillId="5" borderId="11" xfId="2" applyNumberFormat="1" applyFont="1" applyFill="1" applyBorder="1" applyAlignment="1">
      <alignment horizontal="left" vertical="top"/>
    </xf>
    <xf numFmtId="0" fontId="3" fillId="5" borderId="12" xfId="0" applyFont="1" applyFill="1" applyBorder="1" applyAlignment="1">
      <alignment horizontal="left" vertical="top"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49" fontId="6" fillId="0" borderId="13" xfId="0" applyNumberFormat="1" applyFont="1" applyFill="1" applyBorder="1" applyAlignment="1">
      <alignment horizontal="center" vertical="top" wrapText="1"/>
    </xf>
    <xf numFmtId="49" fontId="6" fillId="0" borderId="14" xfId="0" applyNumberFormat="1" applyFont="1" applyFill="1" applyBorder="1" applyAlignment="1">
      <alignment horizontal="center" vertical="top" wrapText="1"/>
    </xf>
    <xf numFmtId="49" fontId="6" fillId="0" borderId="15" xfId="0" applyNumberFormat="1" applyFont="1" applyFill="1" applyBorder="1" applyAlignment="1">
      <alignment horizontal="center" vertical="top" wrapText="1"/>
    </xf>
    <xf numFmtId="0" fontId="3" fillId="4" borderId="13" xfId="0" applyFont="1" applyFill="1" applyBorder="1" applyAlignment="1">
      <alignment horizontal="center" vertical="top" wrapText="1"/>
    </xf>
    <xf numFmtId="0" fontId="3" fillId="4" borderId="14" xfId="0" applyFont="1" applyFill="1" applyBorder="1" applyAlignment="1">
      <alignment horizontal="center" vertical="top" wrapText="1"/>
    </xf>
    <xf numFmtId="0" fontId="3" fillId="4" borderId="15" xfId="0" applyFont="1" applyFill="1" applyBorder="1" applyAlignment="1">
      <alignment horizontal="center" vertical="top" wrapText="1"/>
    </xf>
    <xf numFmtId="166" fontId="3" fillId="4" borderId="13" xfId="1" applyNumberFormat="1" applyFont="1" applyFill="1" applyBorder="1" applyAlignment="1">
      <alignment horizontal="center" vertical="top" wrapText="1"/>
    </xf>
    <xf numFmtId="166" fontId="3" fillId="4" borderId="14" xfId="1" applyNumberFormat="1" applyFont="1" applyFill="1" applyBorder="1" applyAlignment="1">
      <alignment horizontal="center" vertical="top" wrapText="1"/>
    </xf>
    <xf numFmtId="166" fontId="3" fillId="4" borderId="15" xfId="1" applyNumberFormat="1" applyFont="1" applyFill="1" applyBorder="1" applyAlignment="1">
      <alignment horizontal="center" vertical="top" wrapText="1"/>
    </xf>
    <xf numFmtId="0" fontId="5" fillId="0" borderId="13" xfId="0" applyFont="1" applyFill="1" applyBorder="1" applyAlignment="1">
      <alignment horizontal="center" vertical="top"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0"/>
  <sheetViews>
    <sheetView tabSelected="1" workbookViewId="0">
      <selection activeCell="H6" sqref="H6"/>
    </sheetView>
  </sheetViews>
  <sheetFormatPr defaultRowHeight="15" x14ac:dyDescent="0.25"/>
  <cols>
    <col min="2" max="2" width="16.28515625" customWidth="1"/>
    <col min="3" max="3" width="29" style="20" customWidth="1"/>
    <col min="4" max="4" width="11.140625" style="20" customWidth="1"/>
    <col min="5" max="5" width="11.28515625" style="20" customWidth="1"/>
    <col min="6" max="6" width="21.5703125" style="20" customWidth="1"/>
    <col min="7" max="7" width="15.140625" style="20" customWidth="1"/>
    <col min="8" max="8" width="61" style="20" customWidth="1"/>
  </cols>
  <sheetData>
    <row r="1" spans="2:8" ht="15.75" thickBot="1" x14ac:dyDescent="0.3"/>
    <row r="2" spans="2:8" ht="18.75" x14ac:dyDescent="0.25">
      <c r="B2" s="32" t="s">
        <v>0</v>
      </c>
      <c r="C2" s="33"/>
      <c r="D2" s="33"/>
      <c r="E2" s="33"/>
      <c r="F2" s="33"/>
      <c r="G2" s="33"/>
      <c r="H2" s="34"/>
    </row>
    <row r="3" spans="2:8" ht="15.75" x14ac:dyDescent="0.25">
      <c r="B3" s="35"/>
      <c r="C3" s="28" t="s">
        <v>1</v>
      </c>
      <c r="D3" s="21" t="s">
        <v>2</v>
      </c>
      <c r="E3" s="28" t="s">
        <v>3</v>
      </c>
      <c r="F3" s="24" t="s">
        <v>4</v>
      </c>
      <c r="G3" s="21" t="s">
        <v>5</v>
      </c>
      <c r="H3" s="36" t="s">
        <v>6</v>
      </c>
    </row>
    <row r="4" spans="2:8" ht="15.75" x14ac:dyDescent="0.25">
      <c r="B4" s="37" t="s">
        <v>7</v>
      </c>
      <c r="C4" s="1" t="s">
        <v>8</v>
      </c>
      <c r="D4" s="2"/>
      <c r="E4" s="2"/>
      <c r="F4" s="2"/>
      <c r="G4" s="2"/>
      <c r="H4" s="38"/>
    </row>
    <row r="5" spans="2:8" s="19" customFormat="1" ht="81.75" customHeight="1" x14ac:dyDescent="0.25">
      <c r="B5" s="56"/>
      <c r="C5" s="11" t="s">
        <v>9</v>
      </c>
      <c r="D5" s="30">
        <f>(65000*30*30%)/3600</f>
        <v>162.5</v>
      </c>
      <c r="E5" s="11">
        <v>6</v>
      </c>
      <c r="F5" s="25" t="s">
        <v>10</v>
      </c>
      <c r="G5" s="22">
        <f>D5*E5</f>
        <v>975</v>
      </c>
      <c r="H5" s="42" t="s">
        <v>11</v>
      </c>
    </row>
    <row r="6" spans="2:8" ht="63" x14ac:dyDescent="0.25">
      <c r="B6" s="57"/>
      <c r="C6" s="29" t="s">
        <v>12</v>
      </c>
      <c r="D6" s="31">
        <f>(100000*30*3%)/3600</f>
        <v>25</v>
      </c>
      <c r="E6" s="29">
        <v>6</v>
      </c>
      <c r="F6" s="26" t="s">
        <v>10</v>
      </c>
      <c r="G6" s="23">
        <f t="shared" ref="G6:G17" si="0">D6*E6</f>
        <v>150</v>
      </c>
      <c r="H6" s="42" t="s">
        <v>13</v>
      </c>
    </row>
    <row r="7" spans="2:8" s="19" customFormat="1" ht="94.5" x14ac:dyDescent="0.25">
      <c r="B7" s="57"/>
      <c r="C7" s="11" t="s">
        <v>14</v>
      </c>
      <c r="D7" s="30">
        <f>(80000*30*5%)/3600</f>
        <v>33.333333333333336</v>
      </c>
      <c r="E7" s="11">
        <v>6</v>
      </c>
      <c r="F7" s="25" t="s">
        <v>10</v>
      </c>
      <c r="G7" s="22">
        <f>D7*E7</f>
        <v>200</v>
      </c>
      <c r="H7" s="42" t="s">
        <v>15</v>
      </c>
    </row>
    <row r="8" spans="2:8" s="19" customFormat="1" ht="94.5" x14ac:dyDescent="0.25">
      <c r="B8" s="57"/>
      <c r="C8" s="11" t="s">
        <v>16</v>
      </c>
      <c r="D8" s="30">
        <f>(65000*30*5%)/3600</f>
        <v>27.083333333333332</v>
      </c>
      <c r="E8" s="11">
        <v>6</v>
      </c>
      <c r="F8" s="25" t="s">
        <v>10</v>
      </c>
      <c r="G8" s="22">
        <f t="shared" si="0"/>
        <v>162.5</v>
      </c>
      <c r="H8" s="42" t="s">
        <v>17</v>
      </c>
    </row>
    <row r="9" spans="2:8" ht="94.5" x14ac:dyDescent="0.25">
      <c r="B9" s="57"/>
      <c r="C9" s="29" t="s">
        <v>18</v>
      </c>
      <c r="D9" s="31">
        <f>(65000*30*5%)/3600</f>
        <v>27.083333333333332</v>
      </c>
      <c r="E9" s="29">
        <v>6</v>
      </c>
      <c r="F9" s="26" t="s">
        <v>10</v>
      </c>
      <c r="G9" s="23">
        <f>D9*E9</f>
        <v>162.5</v>
      </c>
      <c r="H9" s="42" t="s">
        <v>19</v>
      </c>
    </row>
    <row r="10" spans="2:8" s="19" customFormat="1" ht="110.25" x14ac:dyDescent="0.25">
      <c r="B10" s="57"/>
      <c r="C10" s="11" t="s">
        <v>20</v>
      </c>
      <c r="D10" s="30">
        <f>(65000*30*5%)/3600</f>
        <v>27.083333333333332</v>
      </c>
      <c r="E10" s="11">
        <v>6</v>
      </c>
      <c r="F10" s="25" t="s">
        <v>10</v>
      </c>
      <c r="G10" s="22">
        <f t="shared" si="0"/>
        <v>162.5</v>
      </c>
      <c r="H10" s="42" t="s">
        <v>21</v>
      </c>
    </row>
    <row r="11" spans="2:8" ht="15.75" x14ac:dyDescent="0.25">
      <c r="B11" s="57"/>
      <c r="C11" s="1" t="s">
        <v>22</v>
      </c>
      <c r="D11" s="2"/>
      <c r="E11" s="2"/>
      <c r="F11" s="2"/>
      <c r="G11" s="2"/>
      <c r="H11" s="38"/>
    </row>
    <row r="12" spans="2:8" s="19" customFormat="1" ht="31.5" x14ac:dyDescent="0.25">
      <c r="B12" s="57"/>
      <c r="C12" s="11" t="s">
        <v>23</v>
      </c>
      <c r="D12" s="22">
        <f>(733333.33*25%)/3600</f>
        <v>50.925925694444445</v>
      </c>
      <c r="E12" s="11">
        <v>6</v>
      </c>
      <c r="F12" s="25" t="s">
        <v>24</v>
      </c>
      <c r="G12" s="22">
        <f t="shared" si="0"/>
        <v>305.55555416666664</v>
      </c>
      <c r="H12" s="39" t="s">
        <v>25</v>
      </c>
    </row>
    <row r="13" spans="2:8" ht="15.75" x14ac:dyDescent="0.25">
      <c r="B13" s="57"/>
      <c r="C13" s="29" t="s">
        <v>26</v>
      </c>
      <c r="D13" s="23">
        <f>(1000000*25%)/3600</f>
        <v>69.444444444444443</v>
      </c>
      <c r="E13" s="29">
        <v>6</v>
      </c>
      <c r="F13" s="26" t="s">
        <v>27</v>
      </c>
      <c r="G13" s="23">
        <f t="shared" si="0"/>
        <v>416.66666666666663</v>
      </c>
      <c r="H13" s="39" t="s">
        <v>28</v>
      </c>
    </row>
    <row r="14" spans="2:8" s="19" customFormat="1" ht="31.5" x14ac:dyDescent="0.25">
      <c r="B14" s="57"/>
      <c r="C14" s="11" t="s">
        <v>29</v>
      </c>
      <c r="D14" s="22">
        <f>(600000*25%)/3600</f>
        <v>41.666666666666664</v>
      </c>
      <c r="E14" s="11">
        <v>6</v>
      </c>
      <c r="F14" s="25" t="s">
        <v>29</v>
      </c>
      <c r="G14" s="22">
        <f t="shared" si="0"/>
        <v>250</v>
      </c>
      <c r="H14" s="39" t="s">
        <v>30</v>
      </c>
    </row>
    <row r="15" spans="2:8" ht="47.25" x14ac:dyDescent="0.25">
      <c r="B15" s="57"/>
      <c r="C15" s="29" t="s">
        <v>31</v>
      </c>
      <c r="D15" s="23">
        <f>(300000*25%)/3600</f>
        <v>20.833333333333332</v>
      </c>
      <c r="E15" s="29">
        <v>6</v>
      </c>
      <c r="F15" s="26" t="s">
        <v>32</v>
      </c>
      <c r="G15" s="23">
        <f t="shared" si="0"/>
        <v>125</v>
      </c>
      <c r="H15" s="39" t="s">
        <v>33</v>
      </c>
    </row>
    <row r="16" spans="2:8" s="19" customFormat="1" ht="15.75" x14ac:dyDescent="0.25">
      <c r="B16" s="57"/>
      <c r="C16" s="11" t="s">
        <v>34</v>
      </c>
      <c r="D16" s="22">
        <f>(200000*25%)/3600</f>
        <v>13.888888888888889</v>
      </c>
      <c r="E16" s="11">
        <v>6</v>
      </c>
      <c r="F16" s="25" t="s">
        <v>35</v>
      </c>
      <c r="G16" s="22">
        <f t="shared" si="0"/>
        <v>83.333333333333343</v>
      </c>
      <c r="H16" s="39" t="s">
        <v>36</v>
      </c>
    </row>
    <row r="17" spans="2:8" ht="15.75" x14ac:dyDescent="0.25">
      <c r="B17" s="58"/>
      <c r="C17" s="29" t="s">
        <v>37</v>
      </c>
      <c r="D17" s="23">
        <f>(55000)/3600</f>
        <v>15.277777777777779</v>
      </c>
      <c r="E17" s="29">
        <v>6</v>
      </c>
      <c r="F17" s="26" t="s">
        <v>38</v>
      </c>
      <c r="G17" s="23">
        <f t="shared" si="0"/>
        <v>91.666666666666671</v>
      </c>
      <c r="H17" s="39" t="s">
        <v>39</v>
      </c>
    </row>
    <row r="18" spans="2:8" ht="15.75" x14ac:dyDescent="0.25">
      <c r="B18" s="40" t="s">
        <v>40</v>
      </c>
      <c r="C18" s="3" t="s">
        <v>41</v>
      </c>
      <c r="D18" s="4"/>
      <c r="E18" s="4"/>
      <c r="F18" s="4"/>
      <c r="G18" s="4"/>
      <c r="H18" s="41"/>
    </row>
    <row r="19" spans="2:8" s="19" customFormat="1" ht="47.25" x14ac:dyDescent="0.25">
      <c r="B19" s="59" t="s">
        <v>42</v>
      </c>
      <c r="C19" s="5" t="s">
        <v>43</v>
      </c>
      <c r="D19" s="10">
        <f>25000/3600</f>
        <v>6.9444444444444446</v>
      </c>
      <c r="E19" s="5">
        <v>15</v>
      </c>
      <c r="F19" s="25" t="s">
        <v>44</v>
      </c>
      <c r="G19" s="10">
        <f>D19*E19</f>
        <v>104.16666666666667</v>
      </c>
      <c r="H19" s="42" t="s">
        <v>45</v>
      </c>
    </row>
    <row r="20" spans="2:8" ht="63" x14ac:dyDescent="0.25">
      <c r="B20" s="60"/>
      <c r="C20" s="5" t="s">
        <v>46</v>
      </c>
      <c r="D20" s="6">
        <f>240000/3600</f>
        <v>66.666666666666671</v>
      </c>
      <c r="E20" s="7">
        <v>10</v>
      </c>
      <c r="F20" s="26" t="s">
        <v>47</v>
      </c>
      <c r="G20" s="6">
        <f t="shared" ref="G20:G22" si="1">D20*E20</f>
        <v>666.66666666666674</v>
      </c>
      <c r="H20" s="42" t="s">
        <v>48</v>
      </c>
    </row>
    <row r="21" spans="2:8" s="19" customFormat="1" ht="31.5" x14ac:dyDescent="0.25">
      <c r="B21" s="60"/>
      <c r="C21" s="5" t="s">
        <v>49</v>
      </c>
      <c r="D21" s="10">
        <f>25000/3600</f>
        <v>6.9444444444444446</v>
      </c>
      <c r="E21" s="5">
        <v>3</v>
      </c>
      <c r="F21" s="25" t="s">
        <v>50</v>
      </c>
      <c r="G21" s="10">
        <f t="shared" si="1"/>
        <v>20.833333333333336</v>
      </c>
      <c r="H21" s="43" t="s">
        <v>51</v>
      </c>
    </row>
    <row r="22" spans="2:8" s="19" customFormat="1" ht="63" x14ac:dyDescent="0.25">
      <c r="B22" s="61"/>
      <c r="C22" s="5" t="s">
        <v>52</v>
      </c>
      <c r="D22" s="10">
        <f>225000/3600</f>
        <v>62.5</v>
      </c>
      <c r="E22" s="5">
        <v>5</v>
      </c>
      <c r="F22" s="25" t="s">
        <v>53</v>
      </c>
      <c r="G22" s="10">
        <f t="shared" si="1"/>
        <v>312.5</v>
      </c>
      <c r="H22" s="42" t="s">
        <v>54</v>
      </c>
    </row>
    <row r="23" spans="2:8" ht="15.75" x14ac:dyDescent="0.25">
      <c r="B23" s="40" t="s">
        <v>55</v>
      </c>
      <c r="C23" s="3" t="s">
        <v>56</v>
      </c>
      <c r="D23" s="4"/>
      <c r="E23" s="4"/>
      <c r="F23" s="4"/>
      <c r="G23" s="4"/>
      <c r="H23" s="41"/>
    </row>
    <row r="24" spans="2:8" s="19" customFormat="1" ht="47.25" x14ac:dyDescent="0.25">
      <c r="B24" s="68" t="s">
        <v>42</v>
      </c>
      <c r="C24" s="5" t="s">
        <v>57</v>
      </c>
      <c r="D24" s="17"/>
      <c r="E24" s="5"/>
      <c r="F24" s="27"/>
      <c r="G24" s="17"/>
      <c r="H24" s="44" t="s">
        <v>120</v>
      </c>
    </row>
    <row r="25" spans="2:8" ht="15.75" x14ac:dyDescent="0.25">
      <c r="B25" s="45" t="s">
        <v>58</v>
      </c>
      <c r="C25" s="3" t="s">
        <v>59</v>
      </c>
      <c r="D25" s="4"/>
      <c r="E25" s="4"/>
      <c r="F25" s="4"/>
      <c r="G25" s="4"/>
      <c r="H25" s="41"/>
    </row>
    <row r="26" spans="2:8" s="19" customFormat="1" ht="31.5" x14ac:dyDescent="0.25">
      <c r="B26" s="62"/>
      <c r="C26" s="5" t="s">
        <v>60</v>
      </c>
      <c r="D26" s="10">
        <f>25000/3600</f>
        <v>6.9444444444444446</v>
      </c>
      <c r="E26" s="5">
        <f>6*20</f>
        <v>120</v>
      </c>
      <c r="F26" s="11" t="s">
        <v>61</v>
      </c>
      <c r="G26" s="10">
        <f>D26*E26</f>
        <v>833.33333333333337</v>
      </c>
      <c r="H26" s="42" t="s">
        <v>62</v>
      </c>
    </row>
    <row r="27" spans="2:8" ht="31.5" x14ac:dyDescent="0.25">
      <c r="B27" s="63"/>
      <c r="C27" s="5" t="s">
        <v>63</v>
      </c>
      <c r="D27" s="10">
        <f>25000/3600</f>
        <v>6.9444444444444446</v>
      </c>
      <c r="E27" s="5">
        <f>4*20</f>
        <v>80</v>
      </c>
      <c r="F27" s="11" t="s">
        <v>64</v>
      </c>
      <c r="G27" s="10">
        <f t="shared" ref="G27:G33" si="2">D27*E27</f>
        <v>555.55555555555554</v>
      </c>
      <c r="H27" s="42" t="s">
        <v>65</v>
      </c>
    </row>
    <row r="28" spans="2:8" s="19" customFormat="1" ht="31.5" x14ac:dyDescent="0.25">
      <c r="B28" s="63"/>
      <c r="C28" s="5" t="s">
        <v>66</v>
      </c>
      <c r="D28" s="10">
        <f>5000/3600</f>
        <v>1.3888888888888888</v>
      </c>
      <c r="E28" s="5">
        <f>3*20</f>
        <v>60</v>
      </c>
      <c r="F28" s="11" t="s">
        <v>67</v>
      </c>
      <c r="G28" s="10">
        <f t="shared" si="2"/>
        <v>83.333333333333329</v>
      </c>
      <c r="H28" s="42" t="s">
        <v>68</v>
      </c>
    </row>
    <row r="29" spans="2:8" ht="15.75" x14ac:dyDescent="0.25">
      <c r="B29" s="63"/>
      <c r="C29" s="5" t="s">
        <v>69</v>
      </c>
      <c r="D29" s="10">
        <f>2000/3600</f>
        <v>0.55555555555555558</v>
      </c>
      <c r="E29" s="5">
        <f>6*6*20</f>
        <v>720</v>
      </c>
      <c r="F29" s="11" t="s">
        <v>70</v>
      </c>
      <c r="G29" s="10">
        <f t="shared" si="2"/>
        <v>400</v>
      </c>
      <c r="H29" s="42" t="s">
        <v>71</v>
      </c>
    </row>
    <row r="30" spans="2:8" s="19" customFormat="1" ht="15.75" x14ac:dyDescent="0.25">
      <c r="B30" s="63"/>
      <c r="C30" s="5" t="s">
        <v>72</v>
      </c>
      <c r="D30" s="10">
        <f>15000/3600</f>
        <v>4.166666666666667</v>
      </c>
      <c r="E30" s="5">
        <f>3*20</f>
        <v>60</v>
      </c>
      <c r="F30" s="11" t="s">
        <v>61</v>
      </c>
      <c r="G30" s="10">
        <f t="shared" si="2"/>
        <v>250.00000000000003</v>
      </c>
      <c r="H30" s="42" t="s">
        <v>73</v>
      </c>
    </row>
    <row r="31" spans="2:8" ht="15.75" x14ac:dyDescent="0.25">
      <c r="B31" s="63"/>
      <c r="C31" s="5" t="s">
        <v>74</v>
      </c>
      <c r="D31" s="10">
        <f>25000/3600</f>
        <v>6.9444444444444446</v>
      </c>
      <c r="E31" s="5">
        <v>20</v>
      </c>
      <c r="F31" s="11" t="s">
        <v>75</v>
      </c>
      <c r="G31" s="10">
        <f t="shared" si="2"/>
        <v>138.88888888888889</v>
      </c>
      <c r="H31" s="42" t="s">
        <v>76</v>
      </c>
    </row>
    <row r="32" spans="2:8" s="19" customFormat="1" ht="15.75" x14ac:dyDescent="0.25">
      <c r="B32" s="63"/>
      <c r="C32" s="5" t="s">
        <v>77</v>
      </c>
      <c r="D32" s="10">
        <f>2520000/3600</f>
        <v>700</v>
      </c>
      <c r="E32" s="5">
        <v>20</v>
      </c>
      <c r="F32" s="11" t="s">
        <v>78</v>
      </c>
      <c r="G32" s="10">
        <f t="shared" si="2"/>
        <v>14000</v>
      </c>
      <c r="H32" s="42" t="s">
        <v>79</v>
      </c>
    </row>
    <row r="33" spans="2:8" ht="15.75" x14ac:dyDescent="0.25">
      <c r="B33" s="63"/>
      <c r="C33" s="5" t="s">
        <v>80</v>
      </c>
      <c r="D33" s="10">
        <f>50000/3600</f>
        <v>13.888888888888889</v>
      </c>
      <c r="E33" s="12">
        <v>20</v>
      </c>
      <c r="F33" s="26" t="s">
        <v>81</v>
      </c>
      <c r="G33" s="10">
        <f t="shared" si="2"/>
        <v>277.77777777777777</v>
      </c>
      <c r="H33" s="43" t="s">
        <v>82</v>
      </c>
    </row>
    <row r="34" spans="2:8" s="19" customFormat="1" ht="31.5" x14ac:dyDescent="0.25">
      <c r="B34" s="63"/>
      <c r="C34" s="5" t="s">
        <v>83</v>
      </c>
      <c r="D34" s="10">
        <f>150000/3600</f>
        <v>41.666666666666664</v>
      </c>
      <c r="E34" s="12">
        <v>20</v>
      </c>
      <c r="F34" s="25" t="s">
        <v>53</v>
      </c>
      <c r="G34" s="10">
        <f>D34*E34</f>
        <v>833.33333333333326</v>
      </c>
      <c r="H34" s="43" t="s">
        <v>84</v>
      </c>
    </row>
    <row r="35" spans="2:8" ht="31.5" x14ac:dyDescent="0.25">
      <c r="B35" s="63"/>
      <c r="C35" s="5" t="s">
        <v>85</v>
      </c>
      <c r="D35" s="10">
        <f>30000/3600</f>
        <v>8.3333333333333339</v>
      </c>
      <c r="E35" s="12">
        <f>20*15</f>
        <v>300</v>
      </c>
      <c r="F35" s="26" t="s">
        <v>85</v>
      </c>
      <c r="G35" s="10">
        <f>D35*E35</f>
        <v>2500</v>
      </c>
      <c r="H35" s="43" t="s">
        <v>86</v>
      </c>
    </row>
    <row r="36" spans="2:8" s="19" customFormat="1" ht="15.75" x14ac:dyDescent="0.25">
      <c r="B36" s="64"/>
      <c r="C36" s="5" t="s">
        <v>50</v>
      </c>
      <c r="D36" s="10">
        <f>25000/3600</f>
        <v>6.9444444444444446</v>
      </c>
      <c r="E36" s="12">
        <v>20</v>
      </c>
      <c r="F36" s="25" t="s">
        <v>50</v>
      </c>
      <c r="G36" s="10">
        <f>D36*E36</f>
        <v>138.88888888888889</v>
      </c>
      <c r="H36" s="43" t="s">
        <v>87</v>
      </c>
    </row>
    <row r="37" spans="2:8" ht="15.75" x14ac:dyDescent="0.25">
      <c r="B37" s="46" t="s">
        <v>88</v>
      </c>
      <c r="C37" s="3" t="s">
        <v>89</v>
      </c>
      <c r="D37" s="4"/>
      <c r="E37" s="4"/>
      <c r="F37" s="4"/>
      <c r="G37" s="4"/>
      <c r="H37" s="41"/>
    </row>
    <row r="38" spans="2:8" s="19" customFormat="1" ht="47.25" x14ac:dyDescent="0.25">
      <c r="B38" s="46"/>
      <c r="C38" s="5" t="s">
        <v>90</v>
      </c>
      <c r="D38" s="13">
        <f>3500/3600</f>
        <v>0.97222222222222221</v>
      </c>
      <c r="E38" s="5">
        <f>20*50</f>
        <v>1000</v>
      </c>
      <c r="F38" s="5" t="s">
        <v>91</v>
      </c>
      <c r="G38" s="13">
        <f>D38*E38</f>
        <v>972.22222222222217</v>
      </c>
      <c r="H38" s="42" t="s">
        <v>92</v>
      </c>
    </row>
    <row r="39" spans="2:8" ht="15.75" x14ac:dyDescent="0.25">
      <c r="B39" s="46" t="s">
        <v>93</v>
      </c>
      <c r="C39" s="14" t="s">
        <v>94</v>
      </c>
      <c r="D39" s="15"/>
      <c r="E39" s="15"/>
      <c r="F39" s="15"/>
      <c r="G39" s="15"/>
      <c r="H39" s="47"/>
    </row>
    <row r="40" spans="2:8" s="19" customFormat="1" ht="63" x14ac:dyDescent="0.25">
      <c r="B40" s="65"/>
      <c r="C40" s="5" t="s">
        <v>52</v>
      </c>
      <c r="D40" s="10">
        <f>150000/3600</f>
        <v>41.666666666666664</v>
      </c>
      <c r="E40" s="8">
        <v>15</v>
      </c>
      <c r="F40" s="16" t="s">
        <v>53</v>
      </c>
      <c r="G40" s="10">
        <f>D40*E40</f>
        <v>625</v>
      </c>
      <c r="H40" s="43" t="s">
        <v>95</v>
      </c>
    </row>
    <row r="41" spans="2:8" ht="31.5" x14ac:dyDescent="0.25">
      <c r="B41" s="66"/>
      <c r="C41" s="5" t="s">
        <v>96</v>
      </c>
      <c r="D41" s="10">
        <f>25000/3600</f>
        <v>6.9444444444444446</v>
      </c>
      <c r="E41" s="8">
        <v>14</v>
      </c>
      <c r="F41" s="16" t="s">
        <v>50</v>
      </c>
      <c r="G41" s="10">
        <f t="shared" ref="G41:G42" si="3">D41*E41</f>
        <v>97.222222222222229</v>
      </c>
      <c r="H41" s="43" t="s">
        <v>97</v>
      </c>
    </row>
    <row r="42" spans="2:8" s="19" customFormat="1" ht="47.25" x14ac:dyDescent="0.25">
      <c r="B42" s="67"/>
      <c r="C42" s="5" t="s">
        <v>98</v>
      </c>
      <c r="D42" s="10">
        <f>240000/3600</f>
        <v>66.666666666666671</v>
      </c>
      <c r="E42" s="8">
        <v>15</v>
      </c>
      <c r="F42" s="16" t="s">
        <v>47</v>
      </c>
      <c r="G42" s="10">
        <f t="shared" si="3"/>
        <v>1000.0000000000001</v>
      </c>
      <c r="H42" s="43" t="s">
        <v>99</v>
      </c>
    </row>
    <row r="43" spans="2:8" ht="15.75" x14ac:dyDescent="0.25">
      <c r="B43" s="46" t="s">
        <v>100</v>
      </c>
      <c r="C43" s="3" t="s">
        <v>101</v>
      </c>
      <c r="D43" s="4"/>
      <c r="E43" s="4"/>
      <c r="F43" s="4"/>
      <c r="G43" s="4"/>
      <c r="H43" s="41"/>
    </row>
    <row r="44" spans="2:8" s="19" customFormat="1" ht="47.25" x14ac:dyDescent="0.25">
      <c r="B44" s="65"/>
      <c r="C44" s="5" t="s">
        <v>102</v>
      </c>
      <c r="D44" s="10">
        <f>15000/3600</f>
        <v>4.166666666666667</v>
      </c>
      <c r="E44" s="8">
        <f>20*7</f>
        <v>140</v>
      </c>
      <c r="F44" s="16" t="s">
        <v>103</v>
      </c>
      <c r="G44" s="10">
        <f>D44*E44</f>
        <v>583.33333333333337</v>
      </c>
      <c r="H44" s="43" t="s">
        <v>104</v>
      </c>
    </row>
    <row r="45" spans="2:8" s="19" customFormat="1" ht="31.5" x14ac:dyDescent="0.25">
      <c r="B45" s="67"/>
      <c r="C45" s="5" t="s">
        <v>105</v>
      </c>
      <c r="D45" s="10">
        <f>35000/3600</f>
        <v>9.7222222222222214</v>
      </c>
      <c r="E45" s="8">
        <f>20*20</f>
        <v>400</v>
      </c>
      <c r="F45" s="16"/>
      <c r="G45" s="10">
        <f>D45*E45</f>
        <v>3888.8888888888887</v>
      </c>
      <c r="H45" s="43" t="s">
        <v>106</v>
      </c>
    </row>
    <row r="46" spans="2:8" ht="15.75" x14ac:dyDescent="0.25">
      <c r="B46" s="46" t="s">
        <v>107</v>
      </c>
      <c r="C46" s="3" t="s">
        <v>108</v>
      </c>
      <c r="D46" s="4"/>
      <c r="E46" s="4"/>
      <c r="F46" s="4"/>
      <c r="G46" s="4"/>
      <c r="H46" s="41"/>
    </row>
    <row r="47" spans="2:8" s="19" customFormat="1" ht="78.75" x14ac:dyDescent="0.25">
      <c r="B47" s="65"/>
      <c r="C47" s="5" t="s">
        <v>52</v>
      </c>
      <c r="D47" s="10">
        <f>150000/3600</f>
        <v>41.666666666666664</v>
      </c>
      <c r="E47" s="8">
        <v>15</v>
      </c>
      <c r="F47" s="16" t="s">
        <v>53</v>
      </c>
      <c r="G47" s="10">
        <f>D47*E47</f>
        <v>625</v>
      </c>
      <c r="H47" s="48" t="s">
        <v>109</v>
      </c>
    </row>
    <row r="48" spans="2:8" s="19" customFormat="1" ht="31.5" x14ac:dyDescent="0.25">
      <c r="B48" s="66"/>
      <c r="C48" s="5" t="s">
        <v>96</v>
      </c>
      <c r="D48" s="10">
        <f>25000/3600</f>
        <v>6.9444444444444446</v>
      </c>
      <c r="E48" s="8">
        <v>10</v>
      </c>
      <c r="F48" s="16" t="s">
        <v>50</v>
      </c>
      <c r="G48" s="10">
        <f t="shared" ref="G48:G49" si="4">D48*E48</f>
        <v>69.444444444444443</v>
      </c>
      <c r="H48" s="43" t="s">
        <v>97</v>
      </c>
    </row>
    <row r="49" spans="2:8" s="19" customFormat="1" ht="47.25" x14ac:dyDescent="0.25">
      <c r="B49" s="66"/>
      <c r="C49" s="5" t="s">
        <v>98</v>
      </c>
      <c r="D49" s="10">
        <f>240000/3600</f>
        <v>66.666666666666671</v>
      </c>
      <c r="E49" s="8">
        <v>15</v>
      </c>
      <c r="F49" s="16" t="s">
        <v>47</v>
      </c>
      <c r="G49" s="10">
        <f t="shared" si="4"/>
        <v>1000.0000000000001</v>
      </c>
      <c r="H49" s="43" t="s">
        <v>99</v>
      </c>
    </row>
    <row r="50" spans="2:8" ht="15.75" x14ac:dyDescent="0.25">
      <c r="B50" s="67"/>
      <c r="C50" s="5"/>
      <c r="D50" s="17"/>
      <c r="E50" s="8"/>
      <c r="F50" s="16"/>
      <c r="G50" s="17"/>
      <c r="H50" s="43"/>
    </row>
    <row r="51" spans="2:8" ht="15.75" x14ac:dyDescent="0.25">
      <c r="B51" s="46" t="s">
        <v>110</v>
      </c>
      <c r="C51" s="3" t="s">
        <v>111</v>
      </c>
      <c r="D51" s="4"/>
      <c r="E51" s="4"/>
      <c r="F51" s="4"/>
      <c r="G51" s="4"/>
      <c r="H51" s="41"/>
    </row>
    <row r="52" spans="2:8" s="19" customFormat="1" ht="63" x14ac:dyDescent="0.25">
      <c r="B52" s="65"/>
      <c r="C52" s="5" t="s">
        <v>112</v>
      </c>
      <c r="D52" s="10">
        <f>150000/3600</f>
        <v>41.666666666666664</v>
      </c>
      <c r="E52" s="8">
        <v>15</v>
      </c>
      <c r="F52" s="16" t="s">
        <v>53</v>
      </c>
      <c r="G52" s="10">
        <f>D52*E52</f>
        <v>625</v>
      </c>
      <c r="H52" s="43" t="s">
        <v>113</v>
      </c>
    </row>
    <row r="53" spans="2:8" ht="31.5" x14ac:dyDescent="0.25">
      <c r="B53" s="66"/>
      <c r="C53" s="5" t="s">
        <v>96</v>
      </c>
      <c r="D53" s="10">
        <f>25000/3600</f>
        <v>6.9444444444444446</v>
      </c>
      <c r="E53" s="8">
        <v>10</v>
      </c>
      <c r="F53" s="16" t="s">
        <v>50</v>
      </c>
      <c r="G53" s="10">
        <f t="shared" ref="G53:G54" si="5">D53*E53</f>
        <v>69.444444444444443</v>
      </c>
      <c r="H53" s="43" t="s">
        <v>114</v>
      </c>
    </row>
    <row r="54" spans="2:8" s="19" customFormat="1" ht="47.25" x14ac:dyDescent="0.25">
      <c r="B54" s="67"/>
      <c r="C54" s="5" t="s">
        <v>47</v>
      </c>
      <c r="D54" s="10">
        <f>240000/3600</f>
        <v>66.666666666666671</v>
      </c>
      <c r="E54" s="8">
        <v>15</v>
      </c>
      <c r="F54" s="16" t="s">
        <v>47</v>
      </c>
      <c r="G54" s="10">
        <f t="shared" si="5"/>
        <v>1000.0000000000001</v>
      </c>
      <c r="H54" s="43" t="s">
        <v>99</v>
      </c>
    </row>
    <row r="55" spans="2:8" ht="15.75" x14ac:dyDescent="0.25">
      <c r="B55" s="46" t="s">
        <v>115</v>
      </c>
      <c r="C55" s="3" t="s">
        <v>119</v>
      </c>
      <c r="D55" s="4"/>
      <c r="E55" s="4"/>
      <c r="F55" s="4"/>
      <c r="G55" s="4"/>
      <c r="H55" s="41"/>
    </row>
    <row r="56" spans="2:8" s="19" customFormat="1" ht="78.75" x14ac:dyDescent="0.25">
      <c r="B56" s="59" t="s">
        <v>42</v>
      </c>
      <c r="C56" s="8" t="s">
        <v>112</v>
      </c>
      <c r="D56" s="10">
        <f>150000/3600</f>
        <v>41.666666666666664</v>
      </c>
      <c r="E56" s="8">
        <v>15</v>
      </c>
      <c r="F56" s="25" t="s">
        <v>53</v>
      </c>
      <c r="G56" s="10">
        <f>D56*E56</f>
        <v>625</v>
      </c>
      <c r="H56" s="48" t="s">
        <v>116</v>
      </c>
    </row>
    <row r="57" spans="2:8" s="19" customFormat="1" ht="31.5" x14ac:dyDescent="0.25">
      <c r="B57" s="60"/>
      <c r="C57" s="8" t="s">
        <v>50</v>
      </c>
      <c r="D57" s="10">
        <f>25000/3600</f>
        <v>6.9444444444444446</v>
      </c>
      <c r="E57" s="8">
        <v>10</v>
      </c>
      <c r="F57" s="25" t="s">
        <v>50</v>
      </c>
      <c r="G57" s="10">
        <f t="shared" ref="G57:G58" si="6">D57*E57</f>
        <v>69.444444444444443</v>
      </c>
      <c r="H57" s="43" t="s">
        <v>114</v>
      </c>
    </row>
    <row r="58" spans="2:8" s="19" customFormat="1" ht="47.25" x14ac:dyDescent="0.25">
      <c r="B58" s="60"/>
      <c r="C58" s="8" t="s">
        <v>47</v>
      </c>
      <c r="D58" s="10">
        <f>240000/3600</f>
        <v>66.666666666666671</v>
      </c>
      <c r="E58" s="8">
        <v>15</v>
      </c>
      <c r="F58" s="11" t="s">
        <v>47</v>
      </c>
      <c r="G58" s="10">
        <f t="shared" si="6"/>
        <v>1000.0000000000001</v>
      </c>
      <c r="H58" s="43" t="s">
        <v>117</v>
      </c>
    </row>
    <row r="59" spans="2:8" ht="15.75" x14ac:dyDescent="0.25">
      <c r="B59" s="61"/>
      <c r="C59" s="8"/>
      <c r="D59" s="9"/>
      <c r="E59" s="18"/>
      <c r="F59" s="24"/>
      <c r="G59" s="9"/>
      <c r="H59" s="49"/>
    </row>
    <row r="60" spans="2:8" ht="16.5" thickBot="1" x14ac:dyDescent="0.3">
      <c r="B60" s="50" t="s">
        <v>118</v>
      </c>
      <c r="C60" s="51"/>
      <c r="D60" s="52"/>
      <c r="E60" s="51"/>
      <c r="F60" s="53"/>
      <c r="G60" s="54">
        <f>SUM(G5:G59)</f>
        <v>36449.999998611114</v>
      </c>
      <c r="H60" s="55"/>
    </row>
  </sheetData>
  <protectedRanges>
    <protectedRange sqref="B37:B55 H56:H60 H19:H20 H22 H24" name="Comments_1"/>
  </protectedRanges>
  <mergeCells count="20">
    <mergeCell ref="B26:B36"/>
    <mergeCell ref="B40:B42"/>
    <mergeCell ref="B44:B45"/>
    <mergeCell ref="B47:B50"/>
    <mergeCell ref="B52:B54"/>
    <mergeCell ref="B56:B59"/>
    <mergeCell ref="C37:H37"/>
    <mergeCell ref="C39:H39"/>
    <mergeCell ref="C43:H43"/>
    <mergeCell ref="C46:H46"/>
    <mergeCell ref="C51:H51"/>
    <mergeCell ref="C55:H55"/>
    <mergeCell ref="B2:H2"/>
    <mergeCell ref="C4:H4"/>
    <mergeCell ref="C11:H11"/>
    <mergeCell ref="C18:H18"/>
    <mergeCell ref="C23:H23"/>
    <mergeCell ref="C25:H25"/>
    <mergeCell ref="B5:B17"/>
    <mergeCell ref="B19:B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BUILD Budget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rodgers</dc:creator>
  <cp:lastModifiedBy>rodgers</cp:lastModifiedBy>
  <dcterms:created xsi:type="dcterms:W3CDTF">2018-06-19T10:03:48Z</dcterms:created>
  <dcterms:modified xsi:type="dcterms:W3CDTF">2018-06-19T10:13:24Z</dcterms:modified>
</cp:coreProperties>
</file>