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MF\Grant Docs\"/>
    </mc:Choice>
  </mc:AlternateContent>
  <bookViews>
    <workbookView xWindow="0" yWindow="0" windowWidth="23040" windowHeight="9408" activeTab="1"/>
  </bookViews>
  <sheets>
    <sheet name="Budget Summary" sheetId="2" r:id="rId1"/>
    <sheet name="Budget" sheetId="1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7" i="2" l="1"/>
  <c r="K487" i="2" s="1"/>
  <c r="K486" i="2"/>
  <c r="J486" i="2"/>
  <c r="J485" i="2"/>
  <c r="K485" i="2" s="1"/>
  <c r="K484" i="2"/>
  <c r="J484" i="2"/>
  <c r="I484" i="2"/>
  <c r="F484" i="2"/>
  <c r="K483" i="2"/>
  <c r="J483" i="2"/>
  <c r="F483" i="2" s="1"/>
  <c r="J477" i="2"/>
  <c r="K477" i="2" s="1"/>
  <c r="K476" i="2"/>
  <c r="J476" i="2"/>
  <c r="J475" i="2"/>
  <c r="K475" i="2" s="1"/>
  <c r="K474" i="2"/>
  <c r="F474" i="2"/>
  <c r="K473" i="2"/>
  <c r="J473" i="2"/>
  <c r="I474" i="2" s="1"/>
  <c r="J474" i="2" s="1"/>
  <c r="J478" i="2" s="1"/>
  <c r="J467" i="2"/>
  <c r="K467" i="2" s="1"/>
  <c r="K466" i="2"/>
  <c r="J466" i="2"/>
  <c r="J465" i="2"/>
  <c r="J464" i="2"/>
  <c r="K464" i="2" s="1"/>
  <c r="F464" i="2"/>
  <c r="K463" i="2"/>
  <c r="J463" i="2"/>
  <c r="F463" i="2"/>
  <c r="J462" i="2"/>
  <c r="J461" i="2"/>
  <c r="K461" i="2" s="1"/>
  <c r="F461" i="2"/>
  <c r="J460" i="2"/>
  <c r="K460" i="2" s="1"/>
  <c r="F460" i="2"/>
  <c r="K459" i="2"/>
  <c r="J459" i="2"/>
  <c r="F459" i="2"/>
  <c r="K458" i="2"/>
  <c r="J458" i="2"/>
  <c r="F458" i="2" s="1"/>
  <c r="J457" i="2"/>
  <c r="K457" i="2" s="1"/>
  <c r="F457" i="2"/>
  <c r="J456" i="2"/>
  <c r="K456" i="2" s="1"/>
  <c r="F456" i="2"/>
  <c r="K455" i="2"/>
  <c r="J455" i="2"/>
  <c r="F455" i="2" s="1"/>
  <c r="K454" i="2"/>
  <c r="J454" i="2"/>
  <c r="F454" i="2" s="1"/>
  <c r="J453" i="2"/>
  <c r="K453" i="2" s="1"/>
  <c r="F453" i="2"/>
  <c r="K452" i="2"/>
  <c r="J452" i="2"/>
  <c r="F452" i="2"/>
  <c r="K451" i="2"/>
  <c r="J451" i="2"/>
  <c r="F451" i="2" s="1"/>
  <c r="J445" i="2"/>
  <c r="K445" i="2" s="1"/>
  <c r="F445" i="2"/>
  <c r="J444" i="2"/>
  <c r="K444" i="2" s="1"/>
  <c r="F444" i="2"/>
  <c r="K443" i="2"/>
  <c r="J443" i="2"/>
  <c r="F443" i="2" s="1"/>
  <c r="J442" i="2"/>
  <c r="F442" i="2" s="1"/>
  <c r="J441" i="2"/>
  <c r="K441" i="2" s="1"/>
  <c r="F441" i="2"/>
  <c r="J439" i="2"/>
  <c r="K439" i="2" s="1"/>
  <c r="F439" i="2"/>
  <c r="K438" i="2"/>
  <c r="J438" i="2"/>
  <c r="F438" i="2" s="1"/>
  <c r="J437" i="2"/>
  <c r="F437" i="2" s="1"/>
  <c r="J436" i="2"/>
  <c r="K436" i="2" s="1"/>
  <c r="F436" i="2"/>
  <c r="J435" i="2"/>
  <c r="K435" i="2" s="1"/>
  <c r="F435" i="2"/>
  <c r="K434" i="2"/>
  <c r="J434" i="2"/>
  <c r="F434" i="2" s="1"/>
  <c r="J433" i="2"/>
  <c r="F433" i="2" s="1"/>
  <c r="J432" i="2"/>
  <c r="K432" i="2" s="1"/>
  <c r="F432" i="2"/>
  <c r="J431" i="2"/>
  <c r="K431" i="2" s="1"/>
  <c r="F431" i="2"/>
  <c r="K430" i="2"/>
  <c r="J430" i="2"/>
  <c r="F430" i="2" s="1"/>
  <c r="J429" i="2"/>
  <c r="F429" i="2" s="1"/>
  <c r="J428" i="2"/>
  <c r="K428" i="2" s="1"/>
  <c r="F428" i="2"/>
  <c r="K427" i="2"/>
  <c r="J427" i="2"/>
  <c r="F427" i="2"/>
  <c r="K426" i="2"/>
  <c r="J426" i="2"/>
  <c r="F426" i="2" s="1"/>
  <c r="J425" i="2"/>
  <c r="F425" i="2" s="1"/>
  <c r="J424" i="2"/>
  <c r="K423" i="2"/>
  <c r="J423" i="2"/>
  <c r="F423" i="2"/>
  <c r="K422" i="2"/>
  <c r="J422" i="2"/>
  <c r="F422" i="2" s="1"/>
  <c r="J416" i="2"/>
  <c r="K416" i="2" s="1"/>
  <c r="K415" i="2"/>
  <c r="J415" i="2"/>
  <c r="J414" i="2"/>
  <c r="J413" i="2"/>
  <c r="K413" i="2" s="1"/>
  <c r="F413" i="2"/>
  <c r="K412" i="2"/>
  <c r="J412" i="2"/>
  <c r="F412" i="2"/>
  <c r="K411" i="2"/>
  <c r="K410" i="2"/>
  <c r="J410" i="2"/>
  <c r="J409" i="2"/>
  <c r="K409" i="2" s="1"/>
  <c r="F409" i="2"/>
  <c r="J408" i="2"/>
  <c r="K408" i="2" s="1"/>
  <c r="F408" i="2"/>
  <c r="K407" i="2"/>
  <c r="J407" i="2"/>
  <c r="F407" i="2" s="1"/>
  <c r="K406" i="2"/>
  <c r="J406" i="2"/>
  <c r="F406" i="2" s="1"/>
  <c r="K405" i="2"/>
  <c r="J404" i="2"/>
  <c r="K404" i="2" s="1"/>
  <c r="J403" i="2"/>
  <c r="K403" i="2" s="1"/>
  <c r="F403" i="2"/>
  <c r="K402" i="2"/>
  <c r="J402" i="2"/>
  <c r="F402" i="2"/>
  <c r="J401" i="2"/>
  <c r="J400" i="2"/>
  <c r="K399" i="2"/>
  <c r="K398" i="2"/>
  <c r="K397" i="2"/>
  <c r="J397" i="2"/>
  <c r="F397" i="2" s="1"/>
  <c r="J396" i="2"/>
  <c r="K396" i="2" s="1"/>
  <c r="F396" i="2"/>
  <c r="J395" i="2"/>
  <c r="K395" i="2" s="1"/>
  <c r="F395" i="2"/>
  <c r="K394" i="2"/>
  <c r="J394" i="2"/>
  <c r="F394" i="2" s="1"/>
  <c r="K393" i="2"/>
  <c r="K392" i="2"/>
  <c r="J391" i="2"/>
  <c r="K391" i="2" s="1"/>
  <c r="F391" i="2"/>
  <c r="K390" i="2"/>
  <c r="J390" i="2"/>
  <c r="F390" i="2" s="1"/>
  <c r="J389" i="2"/>
  <c r="J388" i="2"/>
  <c r="J387" i="2"/>
  <c r="K387" i="2" s="1"/>
  <c r="F387" i="2"/>
  <c r="J382" i="2"/>
  <c r="K382" i="2" s="1"/>
  <c r="J380" i="2"/>
  <c r="K380" i="2" s="1"/>
  <c r="F380" i="2"/>
  <c r="K379" i="2"/>
  <c r="J379" i="2"/>
  <c r="F379" i="2" s="1"/>
  <c r="J378" i="2"/>
  <c r="F378" i="2" s="1"/>
  <c r="J377" i="2"/>
  <c r="K377" i="2" s="1"/>
  <c r="F377" i="2"/>
  <c r="J376" i="2"/>
  <c r="K376" i="2" s="1"/>
  <c r="F376" i="2"/>
  <c r="K375" i="2"/>
  <c r="J375" i="2"/>
  <c r="F375" i="2" s="1"/>
  <c r="J374" i="2"/>
  <c r="F374" i="2" s="1"/>
  <c r="J373" i="2"/>
  <c r="K373" i="2" s="1"/>
  <c r="J372" i="2"/>
  <c r="K372" i="2" s="1"/>
  <c r="F372" i="2"/>
  <c r="K371" i="2"/>
  <c r="J371" i="2"/>
  <c r="F371" i="2" s="1"/>
  <c r="J370" i="2"/>
  <c r="F370" i="2" s="1"/>
  <c r="J369" i="2"/>
  <c r="K369" i="2" s="1"/>
  <c r="J368" i="2"/>
  <c r="J383" i="2" s="1"/>
  <c r="F368" i="2"/>
  <c r="J363" i="2"/>
  <c r="K363" i="2" s="1"/>
  <c r="J362" i="2"/>
  <c r="K362" i="2" s="1"/>
  <c r="K361" i="2"/>
  <c r="J361" i="2"/>
  <c r="F361" i="2" s="1"/>
  <c r="J360" i="2"/>
  <c r="K360" i="2" s="1"/>
  <c r="F360" i="2"/>
  <c r="J359" i="2"/>
  <c r="K359" i="2" s="1"/>
  <c r="F359" i="2"/>
  <c r="K358" i="2"/>
  <c r="J358" i="2"/>
  <c r="F358" i="2" s="1"/>
  <c r="K357" i="2"/>
  <c r="J357" i="2"/>
  <c r="F357" i="2" s="1"/>
  <c r="J356" i="2"/>
  <c r="K356" i="2" s="1"/>
  <c r="F356" i="2"/>
  <c r="J355" i="2"/>
  <c r="K355" i="2" s="1"/>
  <c r="F355" i="2"/>
  <c r="K354" i="2"/>
  <c r="J354" i="2"/>
  <c r="F354" i="2" s="1"/>
  <c r="K353" i="2"/>
  <c r="J353" i="2"/>
  <c r="F353" i="2" s="1"/>
  <c r="J352" i="2"/>
  <c r="F352" i="2"/>
  <c r="F364" i="2" s="1"/>
  <c r="K346" i="2"/>
  <c r="J346" i="2"/>
  <c r="J345" i="2"/>
  <c r="I345" i="2"/>
  <c r="I344" i="2"/>
  <c r="J344" i="2" s="1"/>
  <c r="J343" i="2"/>
  <c r="I342" i="2"/>
  <c r="J342" i="2" s="1"/>
  <c r="K342" i="2" s="1"/>
  <c r="F342" i="2"/>
  <c r="J341" i="2"/>
  <c r="K341" i="2" s="1"/>
  <c r="F341" i="2"/>
  <c r="K340" i="2"/>
  <c r="J340" i="2"/>
  <c r="I340" i="2"/>
  <c r="F340" i="2"/>
  <c r="K339" i="2"/>
  <c r="J339" i="2"/>
  <c r="F339" i="2" s="1"/>
  <c r="K338" i="2"/>
  <c r="J338" i="2"/>
  <c r="F338" i="2" s="1"/>
  <c r="I337" i="2"/>
  <c r="J337" i="2" s="1"/>
  <c r="J332" i="2"/>
  <c r="K332" i="2" s="1"/>
  <c r="J331" i="2"/>
  <c r="F331" i="2" s="1"/>
  <c r="I330" i="2"/>
  <c r="J330" i="2" s="1"/>
  <c r="J329" i="2"/>
  <c r="K329" i="2" s="1"/>
  <c r="J328" i="2"/>
  <c r="K328" i="2" s="1"/>
  <c r="F328" i="2"/>
  <c r="K327" i="2"/>
  <c r="J327" i="2"/>
  <c r="F327" i="2"/>
  <c r="J326" i="2"/>
  <c r="J325" i="2"/>
  <c r="J333" i="2" s="1"/>
  <c r="J324" i="2"/>
  <c r="K324" i="2" s="1"/>
  <c r="F324" i="2"/>
  <c r="K323" i="2"/>
  <c r="J323" i="2"/>
  <c r="F323" i="2" s="1"/>
  <c r="J322" i="2"/>
  <c r="J317" i="2"/>
  <c r="J316" i="2"/>
  <c r="K316" i="2" s="1"/>
  <c r="K315" i="2"/>
  <c r="J315" i="2"/>
  <c r="J314" i="2"/>
  <c r="K314" i="2" s="1"/>
  <c r="F314" i="2"/>
  <c r="K313" i="2"/>
  <c r="J313" i="2"/>
  <c r="F313" i="2" s="1"/>
  <c r="J312" i="2"/>
  <c r="F312" i="2" s="1"/>
  <c r="J306" i="2"/>
  <c r="K306" i="2" s="1"/>
  <c r="F306" i="2"/>
  <c r="K305" i="2"/>
  <c r="J305" i="2"/>
  <c r="F305" i="2"/>
  <c r="J304" i="2"/>
  <c r="J303" i="2"/>
  <c r="J302" i="2"/>
  <c r="K302" i="2" s="1"/>
  <c r="F302" i="2"/>
  <c r="K301" i="2"/>
  <c r="J301" i="2"/>
  <c r="F301" i="2" s="1"/>
  <c r="J295" i="2"/>
  <c r="J294" i="2"/>
  <c r="K294" i="2" s="1"/>
  <c r="F294" i="2"/>
  <c r="K293" i="2"/>
  <c r="J293" i="2"/>
  <c r="F293" i="2"/>
  <c r="J292" i="2"/>
  <c r="F292" i="2" s="1"/>
  <c r="J291" i="2"/>
  <c r="K291" i="2" s="1"/>
  <c r="F291" i="2"/>
  <c r="J290" i="2"/>
  <c r="K290" i="2" s="1"/>
  <c r="F290" i="2"/>
  <c r="J284" i="2"/>
  <c r="J283" i="2"/>
  <c r="J282" i="2"/>
  <c r="K282" i="2" s="1"/>
  <c r="F282" i="2"/>
  <c r="K281" i="2"/>
  <c r="J281" i="2"/>
  <c r="F281" i="2"/>
  <c r="K280" i="2"/>
  <c r="J280" i="2"/>
  <c r="F280" i="2" s="1"/>
  <c r="J279" i="2"/>
  <c r="K279" i="2" s="1"/>
  <c r="F279" i="2"/>
  <c r="J278" i="2"/>
  <c r="K278" i="2" s="1"/>
  <c r="F278" i="2"/>
  <c r="K277" i="2"/>
  <c r="J277" i="2"/>
  <c r="F277" i="2" s="1"/>
  <c r="K276" i="2"/>
  <c r="J276" i="2"/>
  <c r="F276" i="2" s="1"/>
  <c r="J275" i="2"/>
  <c r="K275" i="2" s="1"/>
  <c r="F275" i="2"/>
  <c r="J274" i="2"/>
  <c r="K274" i="2" s="1"/>
  <c r="F274" i="2"/>
  <c r="K273" i="2"/>
  <c r="J273" i="2"/>
  <c r="F273" i="2" s="1"/>
  <c r="K272" i="2"/>
  <c r="J272" i="2"/>
  <c r="F272" i="2" s="1"/>
  <c r="J271" i="2"/>
  <c r="K271" i="2" s="1"/>
  <c r="F271" i="2"/>
  <c r="J270" i="2"/>
  <c r="K270" i="2" s="1"/>
  <c r="F270" i="2"/>
  <c r="K269" i="2"/>
  <c r="J269" i="2"/>
  <c r="F269" i="2" s="1"/>
  <c r="K268" i="2"/>
  <c r="J268" i="2"/>
  <c r="F268" i="2" s="1"/>
  <c r="J267" i="2"/>
  <c r="K267" i="2" s="1"/>
  <c r="F267" i="2"/>
  <c r="J266" i="2"/>
  <c r="K266" i="2" s="1"/>
  <c r="F266" i="2"/>
  <c r="K265" i="2"/>
  <c r="J265" i="2"/>
  <c r="F265" i="2" s="1"/>
  <c r="K264" i="2"/>
  <c r="J264" i="2"/>
  <c r="F264" i="2" s="1"/>
  <c r="J263" i="2"/>
  <c r="K263" i="2" s="1"/>
  <c r="F263" i="2"/>
  <c r="K262" i="2"/>
  <c r="J262" i="2"/>
  <c r="F262" i="2" s="1"/>
  <c r="J261" i="2"/>
  <c r="K261" i="2" s="1"/>
  <c r="F261" i="2"/>
  <c r="J260" i="2"/>
  <c r="F260" i="2"/>
  <c r="J253" i="2"/>
  <c r="F253" i="2" s="1"/>
  <c r="J252" i="2"/>
  <c r="K252" i="2" s="1"/>
  <c r="J251" i="2"/>
  <c r="K251" i="2" s="1"/>
  <c r="F251" i="2"/>
  <c r="K250" i="2"/>
  <c r="J250" i="2"/>
  <c r="F250" i="2"/>
  <c r="K249" i="2"/>
  <c r="J249" i="2"/>
  <c r="J244" i="2"/>
  <c r="K244" i="2" s="1"/>
  <c r="F244" i="2"/>
  <c r="K243" i="2"/>
  <c r="J243" i="2"/>
  <c r="F243" i="2"/>
  <c r="K242" i="2"/>
  <c r="J242" i="2"/>
  <c r="F242" i="2" s="1"/>
  <c r="J241" i="2"/>
  <c r="K241" i="2" s="1"/>
  <c r="F241" i="2"/>
  <c r="J240" i="2"/>
  <c r="K240" i="2" s="1"/>
  <c r="F240" i="2"/>
  <c r="K239" i="2"/>
  <c r="J239" i="2"/>
  <c r="F239" i="2"/>
  <c r="J238" i="2"/>
  <c r="F238" i="2" s="1"/>
  <c r="J237" i="2"/>
  <c r="K237" i="2" s="1"/>
  <c r="J236" i="2"/>
  <c r="K236" i="2" s="1"/>
  <c r="F236" i="2"/>
  <c r="K235" i="2"/>
  <c r="J235" i="2"/>
  <c r="F235" i="2"/>
  <c r="J234" i="2"/>
  <c r="F234" i="2" s="1"/>
  <c r="J233" i="2"/>
  <c r="K233" i="2" s="1"/>
  <c r="J232" i="2"/>
  <c r="K232" i="2" s="1"/>
  <c r="F232" i="2"/>
  <c r="K231" i="2"/>
  <c r="J231" i="2"/>
  <c r="F231" i="2"/>
  <c r="K230" i="2"/>
  <c r="J230" i="2"/>
  <c r="F230" i="2" s="1"/>
  <c r="J229" i="2"/>
  <c r="K229" i="2" s="1"/>
  <c r="F229" i="2"/>
  <c r="J228" i="2"/>
  <c r="K228" i="2" s="1"/>
  <c r="F228" i="2"/>
  <c r="K227" i="2"/>
  <c r="J227" i="2"/>
  <c r="F227" i="2"/>
  <c r="K226" i="2"/>
  <c r="J226" i="2"/>
  <c r="F226" i="2" s="1"/>
  <c r="J220" i="2"/>
  <c r="K220" i="2" s="1"/>
  <c r="F220" i="2"/>
  <c r="K219" i="2"/>
  <c r="J219" i="2"/>
  <c r="F219" i="2"/>
  <c r="J218" i="2"/>
  <c r="F218" i="2" s="1"/>
  <c r="J217" i="2"/>
  <c r="I217" i="2"/>
  <c r="J216" i="2"/>
  <c r="K216" i="2" s="1"/>
  <c r="F216" i="2"/>
  <c r="J215" i="2"/>
  <c r="K215" i="2" s="1"/>
  <c r="F215" i="2"/>
  <c r="K214" i="2"/>
  <c r="J214" i="2"/>
  <c r="F214" i="2" s="1"/>
  <c r="J207" i="2"/>
  <c r="K207" i="2" s="1"/>
  <c r="F207" i="2"/>
  <c r="J206" i="2"/>
  <c r="K206" i="2" s="1"/>
  <c r="F206" i="2"/>
  <c r="K205" i="2"/>
  <c r="J205" i="2"/>
  <c r="F205" i="2" s="1"/>
  <c r="K204" i="2"/>
  <c r="J204" i="2"/>
  <c r="F204" i="2" s="1"/>
  <c r="J203" i="2"/>
  <c r="K203" i="2" s="1"/>
  <c r="F203" i="2"/>
  <c r="J202" i="2"/>
  <c r="K202" i="2" s="1"/>
  <c r="F202" i="2"/>
  <c r="K201" i="2"/>
  <c r="J201" i="2"/>
  <c r="F201" i="2" s="1"/>
  <c r="K200" i="2"/>
  <c r="J200" i="2"/>
  <c r="F200" i="2" s="1"/>
  <c r="J199" i="2"/>
  <c r="K199" i="2" s="1"/>
  <c r="F199" i="2"/>
  <c r="J198" i="2"/>
  <c r="K198" i="2" s="1"/>
  <c r="F198" i="2"/>
  <c r="K197" i="2"/>
  <c r="J197" i="2"/>
  <c r="F197" i="2" s="1"/>
  <c r="K196" i="2"/>
  <c r="J196" i="2"/>
  <c r="F196" i="2" s="1"/>
  <c r="J195" i="2"/>
  <c r="K195" i="2" s="1"/>
  <c r="F195" i="2"/>
  <c r="J194" i="2"/>
  <c r="K194" i="2" s="1"/>
  <c r="K209" i="2" s="1"/>
  <c r="F194" i="2"/>
  <c r="J188" i="2"/>
  <c r="F188" i="2" s="1"/>
  <c r="J187" i="2"/>
  <c r="K187" i="2" s="1"/>
  <c r="F187" i="2"/>
  <c r="K186" i="2"/>
  <c r="F186" i="2"/>
  <c r="J185" i="2"/>
  <c r="F185" i="2" s="1"/>
  <c r="J184" i="2"/>
  <c r="K184" i="2" s="1"/>
  <c r="F184" i="2"/>
  <c r="J183" i="2"/>
  <c r="K183" i="2" s="1"/>
  <c r="F183" i="2"/>
  <c r="K182" i="2"/>
  <c r="J182" i="2"/>
  <c r="F182" i="2" s="1"/>
  <c r="J181" i="2"/>
  <c r="F181" i="2" s="1"/>
  <c r="J180" i="2"/>
  <c r="F180" i="2"/>
  <c r="K175" i="2"/>
  <c r="J175" i="2"/>
  <c r="J174" i="2"/>
  <c r="K174" i="2" s="1"/>
  <c r="J173" i="2"/>
  <c r="K173" i="2" s="1"/>
  <c r="F173" i="2"/>
  <c r="K172" i="2"/>
  <c r="J172" i="2"/>
  <c r="F172" i="2" s="1"/>
  <c r="J171" i="2"/>
  <c r="F171" i="2" s="1"/>
  <c r="J170" i="2"/>
  <c r="K170" i="2" s="1"/>
  <c r="J169" i="2"/>
  <c r="K169" i="2" s="1"/>
  <c r="F169" i="2"/>
  <c r="K166" i="2"/>
  <c r="J166" i="2"/>
  <c r="F166" i="2" s="1"/>
  <c r="J165" i="2"/>
  <c r="F165" i="2" s="1"/>
  <c r="J164" i="2"/>
  <c r="K164" i="2" s="1"/>
  <c r="J163" i="2"/>
  <c r="K163" i="2" s="1"/>
  <c r="F163" i="2"/>
  <c r="K162" i="2"/>
  <c r="J162" i="2"/>
  <c r="F162" i="2" s="1"/>
  <c r="J161" i="2"/>
  <c r="F161" i="2" s="1"/>
  <c r="J160" i="2"/>
  <c r="K152" i="2"/>
  <c r="J152" i="2"/>
  <c r="F152" i="2" s="1"/>
  <c r="J151" i="2"/>
  <c r="F151" i="2" s="1"/>
  <c r="J150" i="2"/>
  <c r="K150" i="2" s="1"/>
  <c r="F150" i="2"/>
  <c r="J149" i="2"/>
  <c r="K149" i="2" s="1"/>
  <c r="F149" i="2"/>
  <c r="K148" i="2"/>
  <c r="J148" i="2"/>
  <c r="F148" i="2"/>
  <c r="J147" i="2"/>
  <c r="F147" i="2" s="1"/>
  <c r="J146" i="2"/>
  <c r="K146" i="2" s="1"/>
  <c r="J145" i="2"/>
  <c r="K145" i="2" s="1"/>
  <c r="F145" i="2"/>
  <c r="K144" i="2"/>
  <c r="J144" i="2"/>
  <c r="F144" i="2" s="1"/>
  <c r="J143" i="2"/>
  <c r="F143" i="2" s="1"/>
  <c r="J142" i="2"/>
  <c r="K142" i="2" s="1"/>
  <c r="J141" i="2"/>
  <c r="K141" i="2" s="1"/>
  <c r="F141" i="2"/>
  <c r="K140" i="2"/>
  <c r="J140" i="2"/>
  <c r="J134" i="2"/>
  <c r="K134" i="2" s="1"/>
  <c r="J133" i="2"/>
  <c r="K133" i="2" s="1"/>
  <c r="F133" i="2"/>
  <c r="K132" i="2"/>
  <c r="J132" i="2"/>
  <c r="F132" i="2" s="1"/>
  <c r="J131" i="2"/>
  <c r="F131" i="2" s="1"/>
  <c r="J130" i="2"/>
  <c r="K130" i="2" s="1"/>
  <c r="J129" i="2"/>
  <c r="K129" i="2" s="1"/>
  <c r="F129" i="2"/>
  <c r="K128" i="2"/>
  <c r="J128" i="2"/>
  <c r="F128" i="2" s="1"/>
  <c r="J127" i="2"/>
  <c r="F127" i="2" s="1"/>
  <c r="J126" i="2"/>
  <c r="K126" i="2" s="1"/>
  <c r="J125" i="2"/>
  <c r="K125" i="2" s="1"/>
  <c r="F125" i="2"/>
  <c r="K124" i="2"/>
  <c r="J124" i="2"/>
  <c r="F124" i="2" s="1"/>
  <c r="J123" i="2"/>
  <c r="F123" i="2" s="1"/>
  <c r="J122" i="2"/>
  <c r="K122" i="2" s="1"/>
  <c r="K116" i="2"/>
  <c r="J116" i="2"/>
  <c r="F116" i="2" s="1"/>
  <c r="J115" i="2"/>
  <c r="F115" i="2" s="1"/>
  <c r="J114" i="2"/>
  <c r="K114" i="2" s="1"/>
  <c r="F114" i="2"/>
  <c r="J113" i="2"/>
  <c r="K113" i="2" s="1"/>
  <c r="F113" i="2"/>
  <c r="K112" i="2"/>
  <c r="J112" i="2"/>
  <c r="F112" i="2" s="1"/>
  <c r="J111" i="2"/>
  <c r="F111" i="2" s="1"/>
  <c r="J110" i="2"/>
  <c r="K110" i="2" s="1"/>
  <c r="F110" i="2"/>
  <c r="J109" i="2"/>
  <c r="K109" i="2" s="1"/>
  <c r="F109" i="2"/>
  <c r="K108" i="2"/>
  <c r="J108" i="2"/>
  <c r="F108" i="2" s="1"/>
  <c r="J107" i="2"/>
  <c r="F107" i="2" s="1"/>
  <c r="J106" i="2"/>
  <c r="K106" i="2" s="1"/>
  <c r="F106" i="2"/>
  <c r="J105" i="2"/>
  <c r="K105" i="2" s="1"/>
  <c r="F105" i="2"/>
  <c r="K104" i="2"/>
  <c r="J104" i="2"/>
  <c r="F104" i="2" s="1"/>
  <c r="J103" i="2"/>
  <c r="F103" i="2" s="1"/>
  <c r="J102" i="2"/>
  <c r="K102" i="2" s="1"/>
  <c r="F102" i="2"/>
  <c r="J101" i="2"/>
  <c r="K101" i="2" s="1"/>
  <c r="F101" i="2"/>
  <c r="K100" i="2"/>
  <c r="J100" i="2"/>
  <c r="F100" i="2" s="1"/>
  <c r="J99" i="2"/>
  <c r="F99" i="2" s="1"/>
  <c r="J98" i="2"/>
  <c r="K98" i="2" s="1"/>
  <c r="F98" i="2"/>
  <c r="J97" i="2"/>
  <c r="K97" i="2" s="1"/>
  <c r="F97" i="2"/>
  <c r="K96" i="2"/>
  <c r="J96" i="2"/>
  <c r="F96" i="2" s="1"/>
  <c r="J95" i="2"/>
  <c r="F95" i="2" s="1"/>
  <c r="J94" i="2"/>
  <c r="K94" i="2" s="1"/>
  <c r="F94" i="2"/>
  <c r="J93" i="2"/>
  <c r="K93" i="2" s="1"/>
  <c r="F93" i="2"/>
  <c r="K92" i="2"/>
  <c r="J92" i="2"/>
  <c r="F92" i="2"/>
  <c r="J91" i="2"/>
  <c r="F91" i="2" s="1"/>
  <c r="J90" i="2"/>
  <c r="K90" i="2" s="1"/>
  <c r="J89" i="2"/>
  <c r="K89" i="2" s="1"/>
  <c r="F89" i="2"/>
  <c r="K88" i="2"/>
  <c r="J88" i="2"/>
  <c r="F88" i="2" s="1"/>
  <c r="J87" i="2"/>
  <c r="F87" i="2" s="1"/>
  <c r="J86" i="2"/>
  <c r="K86" i="2" s="1"/>
  <c r="J85" i="2"/>
  <c r="K85" i="2" s="1"/>
  <c r="F85" i="2"/>
  <c r="K84" i="2"/>
  <c r="J84" i="2"/>
  <c r="F84" i="2" s="1"/>
  <c r="J83" i="2"/>
  <c r="J77" i="2"/>
  <c r="K77" i="2" s="1"/>
  <c r="J76" i="2"/>
  <c r="F76" i="2" s="1"/>
  <c r="J75" i="2"/>
  <c r="K75" i="2" s="1"/>
  <c r="F75" i="2"/>
  <c r="J74" i="2"/>
  <c r="K74" i="2" s="1"/>
  <c r="F74" i="2"/>
  <c r="K73" i="2"/>
  <c r="J73" i="2"/>
  <c r="F73" i="2"/>
  <c r="K72" i="2"/>
  <c r="J72" i="2"/>
  <c r="F72" i="2" s="1"/>
  <c r="J71" i="2"/>
  <c r="K71" i="2" s="1"/>
  <c r="F71" i="2"/>
  <c r="J70" i="2"/>
  <c r="K70" i="2" s="1"/>
  <c r="J69" i="2"/>
  <c r="K69" i="2" s="1"/>
  <c r="F69" i="2"/>
  <c r="J68" i="2"/>
  <c r="K68" i="2" s="1"/>
  <c r="F68" i="2"/>
  <c r="K67" i="2"/>
  <c r="J67" i="2"/>
  <c r="F67" i="2"/>
  <c r="J66" i="2"/>
  <c r="F66" i="2" s="1"/>
  <c r="J65" i="2"/>
  <c r="K65" i="2" s="1"/>
  <c r="F65" i="2"/>
  <c r="J64" i="2"/>
  <c r="K64" i="2" s="1"/>
  <c r="F64" i="2"/>
  <c r="K63" i="2"/>
  <c r="J63" i="2"/>
  <c r="F63" i="2"/>
  <c r="J62" i="2"/>
  <c r="F62" i="2" s="1"/>
  <c r="J61" i="2"/>
  <c r="K61" i="2" s="1"/>
  <c r="F61" i="2"/>
  <c r="J60" i="2"/>
  <c r="K60" i="2" s="1"/>
  <c r="F60" i="2"/>
  <c r="K59" i="2"/>
  <c r="J59" i="2"/>
  <c r="F59" i="2"/>
  <c r="J58" i="2"/>
  <c r="F58" i="2" s="1"/>
  <c r="J57" i="2"/>
  <c r="K57" i="2" s="1"/>
  <c r="F57" i="2"/>
  <c r="J56" i="2"/>
  <c r="K56" i="2" s="1"/>
  <c r="F56" i="2"/>
  <c r="K55" i="2"/>
  <c r="J55" i="2"/>
  <c r="F55" i="2"/>
  <c r="J54" i="2"/>
  <c r="F54" i="2" s="1"/>
  <c r="J53" i="2"/>
  <c r="K53" i="2" s="1"/>
  <c r="F53" i="2"/>
  <c r="J52" i="2"/>
  <c r="K52" i="2" s="1"/>
  <c r="F52" i="2"/>
  <c r="K51" i="2"/>
  <c r="J51" i="2"/>
  <c r="F51" i="2"/>
  <c r="J46" i="2"/>
  <c r="K46" i="2" s="1"/>
  <c r="K45" i="2"/>
  <c r="J45" i="2"/>
  <c r="J44" i="2"/>
  <c r="K44" i="2" s="1"/>
  <c r="F44" i="2"/>
  <c r="J43" i="2"/>
  <c r="K43" i="2" s="1"/>
  <c r="F43" i="2"/>
  <c r="G42" i="2"/>
  <c r="J42" i="2" s="1"/>
  <c r="K41" i="2"/>
  <c r="J41" i="2"/>
  <c r="F41" i="2"/>
  <c r="J40" i="2"/>
  <c r="F40" i="2" s="1"/>
  <c r="J39" i="2"/>
  <c r="K39" i="2" s="1"/>
  <c r="F39" i="2"/>
  <c r="J38" i="2"/>
  <c r="K38" i="2" s="1"/>
  <c r="F38" i="2"/>
  <c r="K37" i="2"/>
  <c r="J37" i="2"/>
  <c r="F37" i="2" s="1"/>
  <c r="J36" i="2"/>
  <c r="F36" i="2" s="1"/>
  <c r="J35" i="2"/>
  <c r="K35" i="2" s="1"/>
  <c r="F35" i="2"/>
  <c r="J34" i="2"/>
  <c r="K34" i="2" s="1"/>
  <c r="F34" i="2"/>
  <c r="K33" i="2"/>
  <c r="J33" i="2"/>
  <c r="F33" i="2" s="1"/>
  <c r="J32" i="2"/>
  <c r="F32" i="2" s="1"/>
  <c r="J31" i="2"/>
  <c r="K31" i="2" s="1"/>
  <c r="F31" i="2"/>
  <c r="J30" i="2"/>
  <c r="K30" i="2" s="1"/>
  <c r="F30" i="2"/>
  <c r="K29" i="2"/>
  <c r="J29" i="2"/>
  <c r="F29" i="2" s="1"/>
  <c r="J28" i="2"/>
  <c r="F28" i="2" s="1"/>
  <c r="J27" i="2"/>
  <c r="K27" i="2" s="1"/>
  <c r="F27" i="2"/>
  <c r="J26" i="2"/>
  <c r="K26" i="2" s="1"/>
  <c r="F26" i="2"/>
  <c r="K25" i="2"/>
  <c r="J25" i="2"/>
  <c r="F25" i="2"/>
  <c r="J24" i="2"/>
  <c r="F24" i="2" s="1"/>
  <c r="J18" i="2"/>
  <c r="K18" i="2" s="1"/>
  <c r="J17" i="2"/>
  <c r="K17" i="2" s="1"/>
  <c r="J16" i="2"/>
  <c r="K16" i="2" s="1"/>
  <c r="J15" i="2"/>
  <c r="F15" i="2" s="1"/>
  <c r="J14" i="2"/>
  <c r="K14" i="2" s="1"/>
  <c r="F14" i="2"/>
  <c r="J13" i="2"/>
  <c r="K13" i="2" s="1"/>
  <c r="F13" i="2"/>
  <c r="K12" i="2"/>
  <c r="J12" i="2"/>
  <c r="F12" i="2"/>
  <c r="J11" i="2"/>
  <c r="K11" i="2" s="1"/>
  <c r="I11" i="2"/>
  <c r="I10" i="2"/>
  <c r="J10" i="2" s="1"/>
  <c r="F10" i="2" s="1"/>
  <c r="H50" i="1"/>
  <c r="G50" i="1"/>
  <c r="F48" i="1"/>
  <c r="E48" i="1"/>
  <c r="D48" i="1" s="1"/>
  <c r="F47" i="1"/>
  <c r="C47" i="1" s="1"/>
  <c r="E47" i="1"/>
  <c r="D47" i="1" s="1"/>
  <c r="F46" i="1"/>
  <c r="E46" i="1"/>
  <c r="D46" i="1" s="1"/>
  <c r="F45" i="1"/>
  <c r="C45" i="1" s="1"/>
  <c r="E45" i="1"/>
  <c r="D45" i="1" s="1"/>
  <c r="F44" i="1"/>
  <c r="C44" i="1" s="1"/>
  <c r="E44" i="1"/>
  <c r="D44" i="1" s="1"/>
  <c r="F43" i="1"/>
  <c r="C43" i="1" s="1"/>
  <c r="E43" i="1"/>
  <c r="D43" i="1" s="1"/>
  <c r="E42" i="1"/>
  <c r="D42" i="1" s="1"/>
  <c r="C42" i="1"/>
  <c r="F41" i="1"/>
  <c r="E41" i="1"/>
  <c r="D41" i="1" s="1"/>
  <c r="F40" i="1"/>
  <c r="E40" i="1"/>
  <c r="D40" i="1" s="1"/>
  <c r="F39" i="1"/>
  <c r="E39" i="1"/>
  <c r="D39" i="1" s="1"/>
  <c r="F38" i="1"/>
  <c r="C38" i="1" s="1"/>
  <c r="E38" i="1"/>
  <c r="D38" i="1" s="1"/>
  <c r="F37" i="1"/>
  <c r="E37" i="1"/>
  <c r="D37" i="1" s="1"/>
  <c r="F36" i="1"/>
  <c r="E36" i="1"/>
  <c r="D36" i="1" s="1"/>
  <c r="F35" i="1"/>
  <c r="E35" i="1"/>
  <c r="D35" i="1" s="1"/>
  <c r="F34" i="1"/>
  <c r="C34" i="1" s="1"/>
  <c r="E34" i="1"/>
  <c r="D34" i="1" s="1"/>
  <c r="F33" i="1"/>
  <c r="E33" i="1"/>
  <c r="D33" i="1" s="1"/>
  <c r="F32" i="1"/>
  <c r="E32" i="1"/>
  <c r="D32" i="1" s="1"/>
  <c r="F31" i="1"/>
  <c r="E31" i="1"/>
  <c r="D31" i="1" s="1"/>
  <c r="F30" i="1"/>
  <c r="E30" i="1"/>
  <c r="D30" i="1" s="1"/>
  <c r="F29" i="1"/>
  <c r="E29" i="1"/>
  <c r="D29" i="1" s="1"/>
  <c r="F28" i="1"/>
  <c r="E28" i="1"/>
  <c r="D28" i="1" s="1"/>
  <c r="F27" i="1"/>
  <c r="E27" i="1"/>
  <c r="D27" i="1" s="1"/>
  <c r="F26" i="1"/>
  <c r="E26" i="1"/>
  <c r="D26" i="1" s="1"/>
  <c r="F25" i="1"/>
  <c r="E25" i="1"/>
  <c r="D25" i="1" s="1"/>
  <c r="F24" i="1"/>
  <c r="E24" i="1"/>
  <c r="D24" i="1" s="1"/>
  <c r="F23" i="1"/>
  <c r="E23" i="1"/>
  <c r="D23" i="1" s="1"/>
  <c r="F22" i="1"/>
  <c r="E22" i="1"/>
  <c r="D22" i="1" s="1"/>
  <c r="F21" i="1"/>
  <c r="C21" i="1" s="1"/>
  <c r="E21" i="1"/>
  <c r="D21" i="1" s="1"/>
  <c r="F20" i="1"/>
  <c r="C20" i="1" s="1"/>
  <c r="E20" i="1"/>
  <c r="D20" i="1" s="1"/>
  <c r="F19" i="1"/>
  <c r="E19" i="1"/>
  <c r="D19" i="1" s="1"/>
  <c r="F18" i="1"/>
  <c r="E18" i="1"/>
  <c r="D18" i="1" s="1"/>
  <c r="F17" i="1"/>
  <c r="E17" i="1"/>
  <c r="D17" i="1" s="1"/>
  <c r="F16" i="1"/>
  <c r="E16" i="1"/>
  <c r="D16" i="1" s="1"/>
  <c r="F15" i="1"/>
  <c r="C15" i="1" s="1"/>
  <c r="E15" i="1"/>
  <c r="D15" i="1" s="1"/>
  <c r="F14" i="1"/>
  <c r="E14" i="1"/>
  <c r="D14" i="1" s="1"/>
  <c r="F13" i="1"/>
  <c r="E13" i="1"/>
  <c r="D13" i="1" s="1"/>
  <c r="F12" i="1"/>
  <c r="C12" i="1" s="1"/>
  <c r="E12" i="1"/>
  <c r="D12" i="1" s="1"/>
  <c r="F11" i="1"/>
  <c r="E11" i="1"/>
  <c r="D11" i="1" s="1"/>
  <c r="F10" i="1"/>
  <c r="E10" i="1"/>
  <c r="D10" i="1" s="1"/>
  <c r="F9" i="1"/>
  <c r="E9" i="1"/>
  <c r="D9" i="1" s="1"/>
  <c r="F8" i="1"/>
  <c r="E8" i="1"/>
  <c r="D8" i="1" s="1"/>
  <c r="F7" i="1"/>
  <c r="E7" i="1"/>
  <c r="D7" i="1" s="1"/>
  <c r="F6" i="1"/>
  <c r="E6" i="1"/>
  <c r="D6" i="1" s="1"/>
  <c r="F5" i="1"/>
  <c r="E5" i="1"/>
  <c r="D5" i="1" s="1"/>
  <c r="E5" i="2"/>
  <c r="C28" i="1" l="1"/>
  <c r="C27" i="1"/>
  <c r="C35" i="1"/>
  <c r="C16" i="1"/>
  <c r="C23" i="1"/>
  <c r="C31" i="1"/>
  <c r="C39" i="1"/>
  <c r="C46" i="1"/>
  <c r="D50" i="1"/>
  <c r="C7" i="1"/>
  <c r="C11" i="1"/>
  <c r="C19" i="1"/>
  <c r="C24" i="1"/>
  <c r="C32" i="1"/>
  <c r="F50" i="1"/>
  <c r="F190" i="2"/>
  <c r="F317" i="2"/>
  <c r="F488" i="2"/>
  <c r="F5" i="2"/>
  <c r="F42" i="2"/>
  <c r="K42" i="2"/>
  <c r="F47" i="2"/>
  <c r="K136" i="2"/>
  <c r="F217" i="2"/>
  <c r="F222" i="2" s="1"/>
  <c r="K217" i="2"/>
  <c r="F389" i="2"/>
  <c r="K389" i="2"/>
  <c r="K465" i="2"/>
  <c r="F465" i="2"/>
  <c r="J468" i="2"/>
  <c r="K24" i="2"/>
  <c r="K28" i="2"/>
  <c r="K32" i="2"/>
  <c r="K36" i="2"/>
  <c r="K40" i="2"/>
  <c r="K54" i="2"/>
  <c r="K78" i="2" s="1"/>
  <c r="K58" i="2"/>
  <c r="K62" i="2"/>
  <c r="K66" i="2"/>
  <c r="K76" i="2"/>
  <c r="F83" i="2"/>
  <c r="J118" i="2"/>
  <c r="J136" i="2"/>
  <c r="J190" i="2"/>
  <c r="K180" i="2"/>
  <c r="K190" i="2" s="1"/>
  <c r="K188" i="2"/>
  <c r="J222" i="2"/>
  <c r="K234" i="2"/>
  <c r="K253" i="2"/>
  <c r="K255" i="2" s="1"/>
  <c r="K292" i="2"/>
  <c r="K297" i="2" s="1"/>
  <c r="K303" i="2"/>
  <c r="F303" i="2"/>
  <c r="J308" i="2"/>
  <c r="F326" i="2"/>
  <c r="K326" i="2"/>
  <c r="F330" i="2"/>
  <c r="K330" i="2"/>
  <c r="K400" i="2"/>
  <c r="F400" i="2"/>
  <c r="K424" i="2"/>
  <c r="K447" i="2" s="1"/>
  <c r="F424" i="2"/>
  <c r="J447" i="2"/>
  <c r="J297" i="2"/>
  <c r="F344" i="2"/>
  <c r="K344" i="2"/>
  <c r="K10" i="2"/>
  <c r="F11" i="2"/>
  <c r="K83" i="2"/>
  <c r="K87" i="2"/>
  <c r="K91" i="2"/>
  <c r="K123" i="2"/>
  <c r="K127" i="2"/>
  <c r="K131" i="2"/>
  <c r="K143" i="2"/>
  <c r="K155" i="2" s="1"/>
  <c r="K147" i="2"/>
  <c r="K161" i="2"/>
  <c r="K165" i="2"/>
  <c r="K171" i="2"/>
  <c r="K218" i="2"/>
  <c r="K222" i="2" s="1"/>
  <c r="F233" i="2"/>
  <c r="K238" i="2"/>
  <c r="K245" i="2" s="1"/>
  <c r="J245" i="2"/>
  <c r="F252" i="2"/>
  <c r="K283" i="2"/>
  <c r="F283" i="2"/>
  <c r="K308" i="2"/>
  <c r="F304" i="2"/>
  <c r="K304" i="2"/>
  <c r="F337" i="2"/>
  <c r="J347" i="2"/>
  <c r="K337" i="2"/>
  <c r="F345" i="2"/>
  <c r="K345" i="2"/>
  <c r="J364" i="2"/>
  <c r="K352" i="2"/>
  <c r="K364" i="2" s="1"/>
  <c r="K374" i="2"/>
  <c r="K378" i="2"/>
  <c r="F401" i="2"/>
  <c r="K401" i="2"/>
  <c r="F462" i="2"/>
  <c r="F468" i="2" s="1"/>
  <c r="K462" i="2"/>
  <c r="K478" i="2"/>
  <c r="K488" i="2"/>
  <c r="J47" i="2"/>
  <c r="J78" i="2"/>
  <c r="J176" i="2"/>
  <c r="K160" i="2"/>
  <c r="K176" i="2" s="1"/>
  <c r="K325" i="2"/>
  <c r="F325" i="2"/>
  <c r="K15" i="2"/>
  <c r="F70" i="2"/>
  <c r="F78" i="2" s="1"/>
  <c r="F86" i="2"/>
  <c r="F90" i="2"/>
  <c r="K95" i="2"/>
  <c r="K99" i="2"/>
  <c r="K103" i="2"/>
  <c r="K107" i="2"/>
  <c r="K111" i="2"/>
  <c r="K115" i="2"/>
  <c r="F122" i="2"/>
  <c r="F126" i="2"/>
  <c r="F130" i="2"/>
  <c r="F134" i="2"/>
  <c r="J155" i="2"/>
  <c r="F142" i="2"/>
  <c r="F146" i="2"/>
  <c r="K151" i="2"/>
  <c r="F160" i="2"/>
  <c r="F164" i="2"/>
  <c r="F170" i="2"/>
  <c r="F174" i="2"/>
  <c r="K181" i="2"/>
  <c r="K185" i="2"/>
  <c r="F209" i="2"/>
  <c r="J209" i="2"/>
  <c r="F237" i="2"/>
  <c r="J255" i="2"/>
  <c r="F249" i="2"/>
  <c r="F255" i="2" s="1"/>
  <c r="F284" i="2"/>
  <c r="K284" i="2"/>
  <c r="K295" i="2"/>
  <c r="F295" i="2"/>
  <c r="F297" i="2" s="1"/>
  <c r="F322" i="2"/>
  <c r="K322" i="2"/>
  <c r="F329" i="2"/>
  <c r="K331" i="2"/>
  <c r="K343" i="2"/>
  <c r="F343" i="2"/>
  <c r="F383" i="2"/>
  <c r="K370" i="2"/>
  <c r="K388" i="2"/>
  <c r="F388" i="2"/>
  <c r="K414" i="2"/>
  <c r="F414" i="2"/>
  <c r="J417" i="2"/>
  <c r="K468" i="2"/>
  <c r="F140" i="2"/>
  <c r="J286" i="2"/>
  <c r="F369" i="2"/>
  <c r="F373" i="2"/>
  <c r="F447" i="2"/>
  <c r="K425" i="2"/>
  <c r="J488" i="2"/>
  <c r="K260" i="2"/>
  <c r="K286" i="2" s="1"/>
  <c r="K312" i="2"/>
  <c r="K317" i="2" s="1"/>
  <c r="K429" i="2"/>
  <c r="K433" i="2"/>
  <c r="K437" i="2"/>
  <c r="K442" i="2"/>
  <c r="F473" i="2"/>
  <c r="F478" i="2" s="1"/>
  <c r="K368" i="2"/>
  <c r="C5" i="1"/>
  <c r="C9" i="1"/>
  <c r="C13" i="1"/>
  <c r="C17" i="1"/>
  <c r="C25" i="1"/>
  <c r="C29" i="1"/>
  <c r="C33" i="1"/>
  <c r="C36" i="1"/>
  <c r="C40" i="1"/>
  <c r="E50" i="1"/>
  <c r="C8" i="1"/>
  <c r="C6" i="1"/>
  <c r="C10" i="1"/>
  <c r="C14" i="1"/>
  <c r="C18" i="1"/>
  <c r="C22" i="1"/>
  <c r="C26" i="1"/>
  <c r="C30" i="1"/>
  <c r="C37" i="1"/>
  <c r="C41" i="1"/>
  <c r="C48" i="1"/>
  <c r="F53" i="1" l="1"/>
  <c r="F54" i="1" s="1"/>
  <c r="F155" i="2"/>
  <c r="F347" i="2"/>
  <c r="F286" i="2"/>
  <c r="F118" i="2"/>
  <c r="F417" i="2"/>
  <c r="F245" i="2"/>
  <c r="F308" i="2"/>
  <c r="K333" i="2"/>
  <c r="K383" i="2"/>
  <c r="K417" i="2"/>
  <c r="F333" i="2"/>
  <c r="K347" i="2"/>
  <c r="K118" i="2"/>
  <c r="K47" i="2"/>
  <c r="F176" i="2"/>
  <c r="F136" i="2"/>
  <c r="C50" i="1"/>
  <c r="I9" i="2"/>
  <c r="J9" i="2" s="1"/>
  <c r="K9" i="2" l="1"/>
  <c r="K19" i="2" s="1"/>
  <c r="K491" i="2" s="1"/>
  <c r="F9" i="2"/>
  <c r="F19" i="2" s="1"/>
  <c r="F491" i="2" s="1"/>
  <c r="J19" i="2"/>
  <c r="J491" i="2" s="1"/>
  <c r="I496" i="2" s="1"/>
  <c r="J496" i="2" s="1"/>
  <c r="J499" i="2" l="1"/>
  <c r="K496" i="2"/>
  <c r="K499" i="2" s="1"/>
  <c r="F496" i="2"/>
  <c r="F499" i="2" s="1"/>
</calcChain>
</file>

<file path=xl/sharedStrings.xml><?xml version="1.0" encoding="utf-8"?>
<sst xmlns="http://schemas.openxmlformats.org/spreadsheetml/2006/main" count="1388" uniqueCount="490">
  <si>
    <t>MAJENGO BUDGET 2018</t>
  </si>
  <si>
    <t>Code</t>
  </si>
  <si>
    <t>Expense</t>
  </si>
  <si>
    <t>Monthly 2018 Expenditures (USD)</t>
  </si>
  <si>
    <t>Monthly 2018 Expenditures (TSH)</t>
  </si>
  <si>
    <t>Yearly 2018 Expenditures (TSH)</t>
  </si>
  <si>
    <t>Yearly 2018 Expenditures (USD)</t>
  </si>
  <si>
    <t>Yearly 2018 Expenditures Actuals (TSHS)</t>
  </si>
  <si>
    <t>Yearly 2018 Expenditures Actuals (USD)</t>
  </si>
  <si>
    <t>Food: Fruits &amp; Veggies, grains, legumes</t>
  </si>
  <si>
    <t>Food: Meat, Chicken, Fish, Eggs, Milk</t>
  </si>
  <si>
    <t>Cooking Apparatus</t>
  </si>
  <si>
    <t>Cleaning/House-keeping supplies</t>
  </si>
  <si>
    <t>Personal Hygeine</t>
  </si>
  <si>
    <t>Security Supplies</t>
  </si>
  <si>
    <t xml:space="preserve">Medical </t>
  </si>
  <si>
    <t>Social Well-being</t>
  </si>
  <si>
    <t>Exit Strategy</t>
  </si>
  <si>
    <t>Communication</t>
  </si>
  <si>
    <t xml:space="preserve">Energy </t>
  </si>
  <si>
    <t>Village Government administration</t>
  </si>
  <si>
    <t>Salaries- Administrative</t>
  </si>
  <si>
    <t>Salaries- Child-care</t>
  </si>
  <si>
    <t>Salaries- Property-care, security &amp; upkeep</t>
  </si>
  <si>
    <t>Security Guide</t>
  </si>
  <si>
    <t>Staff Development</t>
  </si>
  <si>
    <t>Agency Fees</t>
  </si>
  <si>
    <t>Faith Programme</t>
  </si>
  <si>
    <t>Live Out Programme - Materials &amp; Fees</t>
  </si>
  <si>
    <t>Pre School Education Materials &amp; School Fees</t>
  </si>
  <si>
    <t>Further Education Programme</t>
  </si>
  <si>
    <t xml:space="preserve">Primary School Education Materials &amp; School Fees </t>
  </si>
  <si>
    <t>Secondary School Education Materials &amp; School Fees</t>
  </si>
  <si>
    <t>Property Maintenance</t>
  </si>
  <si>
    <t>SHELTER</t>
  </si>
  <si>
    <t>Animal Husbandry &amp; Supplies</t>
  </si>
  <si>
    <t>Gardening Program</t>
  </si>
  <si>
    <t>Vehicle Maintenance/Repairs &amp; Gasoline</t>
  </si>
  <si>
    <t>Generator/waterpump  Fuel</t>
  </si>
  <si>
    <t>Office Supplies</t>
  </si>
  <si>
    <t>Miscellaneous Requests or Emergency Requests</t>
  </si>
  <si>
    <t>Unassigned Special Projects</t>
  </si>
  <si>
    <t>Cow, chickens, ducks</t>
  </si>
  <si>
    <t>Massi Girls</t>
  </si>
  <si>
    <t>BANK FEES</t>
  </si>
  <si>
    <t>New Construction &amp; Road repairing</t>
  </si>
  <si>
    <t>Gratutiy payment from 2016 and 2017 (now stopped)</t>
  </si>
  <si>
    <t xml:space="preserve">Incenerator ( To burn waste ) </t>
  </si>
  <si>
    <t>Fence Construction</t>
  </si>
  <si>
    <t>New WASH Construction - NEW WATER TANK</t>
  </si>
  <si>
    <t>New WASH Construction - NEW SINKS - CLOTHES WASHING</t>
  </si>
  <si>
    <t>Tiles in both houses,Dining hall and manager office</t>
  </si>
  <si>
    <t>Silos</t>
  </si>
  <si>
    <t>Legal fees</t>
  </si>
  <si>
    <t>General expences</t>
  </si>
  <si>
    <t>Special projects</t>
  </si>
  <si>
    <t>Number of Kids At the centre</t>
  </si>
  <si>
    <t>Exchange rate</t>
  </si>
  <si>
    <t>Total unit per kid</t>
  </si>
  <si>
    <t>Acc Code</t>
  </si>
  <si>
    <t>Expenses</t>
  </si>
  <si>
    <t>Item</t>
  </si>
  <si>
    <t>Units</t>
  </si>
  <si>
    <t>Unit Per Child</t>
  </si>
  <si>
    <t>Quantity</t>
  </si>
  <si>
    <t>Frequency</t>
  </si>
  <si>
    <t>Unit Cost (Tsh)</t>
  </si>
  <si>
    <t>Total Cost (Tsh)</t>
  </si>
  <si>
    <t>Total Cost (Usd)</t>
  </si>
  <si>
    <t>SALARIES</t>
  </si>
  <si>
    <t>Monthly</t>
  </si>
  <si>
    <t xml:space="preserve">Holidays </t>
  </si>
  <si>
    <t>Proffesional security guides-3 guides (1 day time and 2 night)</t>
  </si>
  <si>
    <t>Subtotal</t>
  </si>
  <si>
    <t>FOOD</t>
  </si>
  <si>
    <t>Maize</t>
  </si>
  <si>
    <t>Bags</t>
  </si>
  <si>
    <t>Beans</t>
  </si>
  <si>
    <t>Corn Flour</t>
  </si>
  <si>
    <t>1 kg</t>
  </si>
  <si>
    <t>Wheat Flour</t>
  </si>
  <si>
    <t>25 kg</t>
  </si>
  <si>
    <t>Rice</t>
  </si>
  <si>
    <t>Sugar</t>
  </si>
  <si>
    <t>Cooking Oil</t>
  </si>
  <si>
    <t>1 L</t>
  </si>
  <si>
    <t>Plantain</t>
  </si>
  <si>
    <t>1 bunch</t>
  </si>
  <si>
    <t>Fruit</t>
  </si>
  <si>
    <t>1 day</t>
  </si>
  <si>
    <t>Spices and Vegetables</t>
  </si>
  <si>
    <t>1 week</t>
  </si>
  <si>
    <t>Potatoes (Sweet &amp; Irish)</t>
  </si>
  <si>
    <t>1 sack</t>
  </si>
  <si>
    <t>Salt</t>
  </si>
  <si>
    <t>1 carton</t>
  </si>
  <si>
    <t>Tea</t>
  </si>
  <si>
    <t>1 carton (3 kg)</t>
  </si>
  <si>
    <t>Yeast</t>
  </si>
  <si>
    <t>packet</t>
  </si>
  <si>
    <t>Ground Nuts</t>
  </si>
  <si>
    <t>1kg</t>
  </si>
  <si>
    <t>meat</t>
  </si>
  <si>
    <t>fish</t>
  </si>
  <si>
    <t>chicken</t>
  </si>
  <si>
    <t>1 chicken</t>
  </si>
  <si>
    <t>milk</t>
  </si>
  <si>
    <t>20 litres per day</t>
  </si>
  <si>
    <t>Eggs</t>
  </si>
  <si>
    <t>1 tray</t>
  </si>
  <si>
    <t>Local Eggs</t>
  </si>
  <si>
    <t>1 Tray</t>
  </si>
  <si>
    <t>Resouce: Cooking Equipment</t>
  </si>
  <si>
    <t>Large Pot</t>
  </si>
  <si>
    <t>large pot( fit the stove)</t>
  </si>
  <si>
    <t>Medium pots (3-5 kg size)</t>
  </si>
  <si>
    <t>1 piece</t>
  </si>
  <si>
    <t>Small pots</t>
  </si>
  <si>
    <t>Hot pots</t>
  </si>
  <si>
    <t>Thermos (Large)</t>
  </si>
  <si>
    <t>Thermos (Small)</t>
  </si>
  <si>
    <t>Big Water buckets</t>
  </si>
  <si>
    <t>Plates</t>
  </si>
  <si>
    <t>Cups</t>
  </si>
  <si>
    <t>Kitchen utensils (Knives, wooden spoons or cooking)</t>
  </si>
  <si>
    <t>1 set</t>
  </si>
  <si>
    <t>Sifter Basket</t>
  </si>
  <si>
    <t>Per item</t>
  </si>
  <si>
    <t>Grater</t>
  </si>
  <si>
    <t>Jug</t>
  </si>
  <si>
    <t>Stool</t>
  </si>
  <si>
    <t>Large Bucket (for veg/storing food)steel</t>
  </si>
  <si>
    <t>basin</t>
  </si>
  <si>
    <t>rubber squuzer</t>
  </si>
  <si>
    <t>mopper</t>
  </si>
  <si>
    <t>cob  web brush</t>
  </si>
  <si>
    <t>apron</t>
  </si>
  <si>
    <t>hand wash dishes</t>
  </si>
  <si>
    <t>large hotpots</t>
  </si>
  <si>
    <t>fruits- tray</t>
  </si>
  <si>
    <t>spoons</t>
  </si>
  <si>
    <t>big spoon</t>
  </si>
  <si>
    <t>Gardening Program &amp; Propety Maintainance</t>
  </si>
  <si>
    <t>Top Soil</t>
  </si>
  <si>
    <t>Per Lorry</t>
  </si>
  <si>
    <t>Manure</t>
  </si>
  <si>
    <t>Orange plant/tree</t>
  </si>
  <si>
    <t>Per unit</t>
  </si>
  <si>
    <t>Papaya plant/tree</t>
  </si>
  <si>
    <t>Avocado plant/tree</t>
  </si>
  <si>
    <t>Chinese Leaf Seeds</t>
  </si>
  <si>
    <t>Per Pack of seeds</t>
  </si>
  <si>
    <t>Egg plant/Aubergine</t>
  </si>
  <si>
    <t>Per Pack</t>
  </si>
  <si>
    <t>Greens/Salad Leaves</t>
  </si>
  <si>
    <t>Tomatoes</t>
  </si>
  <si>
    <t>green pepper</t>
  </si>
  <si>
    <t>carrot</t>
  </si>
  <si>
    <t>Onion</t>
  </si>
  <si>
    <t>Hoe</t>
  </si>
  <si>
    <t>Rake</t>
  </si>
  <si>
    <t>Slasher</t>
  </si>
  <si>
    <t>Panga</t>
  </si>
  <si>
    <t>Axe</t>
  </si>
  <si>
    <t>Pesticide (Eban- 80)</t>
  </si>
  <si>
    <t>Kg</t>
  </si>
  <si>
    <t>Pesticide (Eban- 72)</t>
  </si>
  <si>
    <t>Pesticide (Buster)</t>
  </si>
  <si>
    <t>Per Litre</t>
  </si>
  <si>
    <t>Pesticide (Dudu Etor)</t>
  </si>
  <si>
    <t>Poison (Sumu)</t>
  </si>
  <si>
    <t>Fertiliser Spray</t>
  </si>
  <si>
    <t>Fertiliser - Green Mirap</t>
  </si>
  <si>
    <t>Kotaf</t>
  </si>
  <si>
    <t>bourganville</t>
  </si>
  <si>
    <t>packit</t>
  </si>
  <si>
    <t>Hosepipe</t>
  </si>
  <si>
    <t>Per pipe</t>
  </si>
  <si>
    <t>grass scirsors</t>
  </si>
  <si>
    <t>per item</t>
  </si>
  <si>
    <t>grassing cutting mashine</t>
  </si>
  <si>
    <t>long brooms</t>
  </si>
  <si>
    <t>small hoes</t>
  </si>
  <si>
    <t>Rato</t>
  </si>
  <si>
    <t>Wheelbarrow</t>
  </si>
  <si>
    <t>pieces</t>
  </si>
  <si>
    <t>Monthly Maintainance</t>
  </si>
  <si>
    <t>Program : ANIMAL HUSBANDRY</t>
  </si>
  <si>
    <t>Dog feed</t>
  </si>
  <si>
    <t>Per month</t>
  </si>
  <si>
    <t>Food or Ducks &amp; Chickens</t>
  </si>
  <si>
    <t>Per bag</t>
  </si>
  <si>
    <t>Vitamins for Goats</t>
  </si>
  <si>
    <t>Per quarter</t>
  </si>
  <si>
    <t>Worming Medication for Dogs  &amp; Goats</t>
  </si>
  <si>
    <t>Per Session</t>
  </si>
  <si>
    <t>Tick Treatment for Dogs  &amp; Goats</t>
  </si>
  <si>
    <t>Vaccination for Ducks &amp; Chickens</t>
  </si>
  <si>
    <t>Duck food containers</t>
  </si>
  <si>
    <t>Chickenpox Vaccination for Chicks (Ducks &amp; Chickens) at 3 wks old</t>
  </si>
  <si>
    <t>Cows-Grass</t>
  </si>
  <si>
    <t>Wheel Barrow</t>
  </si>
  <si>
    <t>Pcs</t>
  </si>
  <si>
    <t>Cows-Corn Bran ( 5 Kg per Day)</t>
  </si>
  <si>
    <t>Cows-Medical</t>
  </si>
  <si>
    <t>Per year</t>
  </si>
  <si>
    <t>Other miscellaneous</t>
  </si>
  <si>
    <t>MASAI GIRLS PROGRAM FOR 5 CHILDREN</t>
  </si>
  <si>
    <t xml:space="preserve">Counter book and </t>
  </si>
  <si>
    <t>Pc</t>
  </si>
  <si>
    <t>Pens</t>
  </si>
  <si>
    <t>Ruler</t>
  </si>
  <si>
    <t>Pencils</t>
  </si>
  <si>
    <t>Mathematical sets</t>
  </si>
  <si>
    <t>Secondary school contribution for food, watchmen and exam fees</t>
  </si>
  <si>
    <t>Fees per child</t>
  </si>
  <si>
    <t>Extra srudies</t>
  </si>
  <si>
    <t>per child</t>
  </si>
  <si>
    <t>Uniforms</t>
  </si>
  <si>
    <t>Pair</t>
  </si>
  <si>
    <t>School Shoes (Live-outs)</t>
  </si>
  <si>
    <t>School bags (Live-outs)</t>
  </si>
  <si>
    <t>Sweaters (Live-outs)</t>
  </si>
  <si>
    <t>Sports shoes ( Live-outs)</t>
  </si>
  <si>
    <t>Socks (live outs)</t>
  </si>
  <si>
    <t>Miscleneous</t>
  </si>
  <si>
    <t>Big exercise book and counters</t>
  </si>
  <si>
    <t>Pens( Live-outs)</t>
  </si>
  <si>
    <t>Pencils( Live-outs)</t>
  </si>
  <si>
    <t>Primary school contribution for food, watchmen and exam fees (Live-Outs)</t>
  </si>
  <si>
    <t>Uniforms (Live-outs)</t>
  </si>
  <si>
    <t>Incenerator ( To burn waste )</t>
  </si>
  <si>
    <t xml:space="preserve"> Bricks </t>
  </si>
  <si>
    <t>Portland cement</t>
  </si>
  <si>
    <t>pc</t>
  </si>
  <si>
    <t>steel bars 12mm</t>
  </si>
  <si>
    <t>Lime</t>
  </si>
  <si>
    <t>bag</t>
  </si>
  <si>
    <t>Wire mesh</t>
  </si>
  <si>
    <t>PC</t>
  </si>
  <si>
    <t>River sand</t>
  </si>
  <si>
    <t>1 trip</t>
  </si>
  <si>
    <t>All transports</t>
  </si>
  <si>
    <t>stone boulders</t>
  </si>
  <si>
    <t xml:space="preserve">Labour Charge </t>
  </si>
  <si>
    <t>Tshs</t>
  </si>
  <si>
    <t>Shool fees</t>
  </si>
  <si>
    <t>Trouser</t>
  </si>
  <si>
    <t>Shirts</t>
  </si>
  <si>
    <t>Sweater</t>
  </si>
  <si>
    <t>Sports Unifrom</t>
  </si>
  <si>
    <t>Exercise books</t>
  </si>
  <si>
    <t>Mathematical set</t>
  </si>
  <si>
    <t xml:space="preserve">Treatments Paid at school </t>
  </si>
  <si>
    <t>Pocket Money</t>
  </si>
  <si>
    <t xml:space="preserve">Trasnports </t>
  </si>
  <si>
    <t xml:space="preserve">Emergence </t>
  </si>
  <si>
    <t>Zamda Salim School fees and other costs</t>
  </si>
  <si>
    <t>Bed</t>
  </si>
  <si>
    <t>Mattres</t>
  </si>
  <si>
    <t>Bedsheet</t>
  </si>
  <si>
    <t>Annual rent</t>
  </si>
  <si>
    <t xml:space="preserve">Food </t>
  </si>
  <si>
    <t>Extra tuition</t>
  </si>
  <si>
    <t>Toiletries</t>
  </si>
  <si>
    <t>FAITH PROGRAM</t>
  </si>
  <si>
    <t>Smart Skirt &amp; Blouse for Girls</t>
  </si>
  <si>
    <t>Per child</t>
  </si>
  <si>
    <t>Smart Dress for Girls</t>
  </si>
  <si>
    <t>Smart Shoes for Girls</t>
  </si>
  <si>
    <t>Smart Trousers &amp; Shirt for Boys</t>
  </si>
  <si>
    <t>Smart Shoes for boys</t>
  </si>
  <si>
    <t>Weekly Madrassa fees for 23 children</t>
  </si>
  <si>
    <t>Weekly offerings Mosque 23 children</t>
  </si>
  <si>
    <t>Church - 64 children (500 each per week)</t>
  </si>
  <si>
    <t>Confirmation outfit 2017</t>
  </si>
  <si>
    <t>Holy Communion outfit 2016</t>
  </si>
  <si>
    <t>Dec 2017: Confirmation Celebration - including cake/pop/food etc for 1 group of 4 children</t>
  </si>
  <si>
    <t>Per event</t>
  </si>
  <si>
    <t>Holy Communion Celebration - including cake/pop/food etc for 2 sets of 4 children</t>
  </si>
  <si>
    <t>7th day Adventist - Pathfinder training celebrations for 4 children</t>
  </si>
  <si>
    <t>Outfits for 7th Day Adventist Celebrations</t>
  </si>
  <si>
    <t>Eid  Celebrations</t>
  </si>
  <si>
    <t>Maulidi Celebrations</t>
  </si>
  <si>
    <t>New Year</t>
  </si>
  <si>
    <t>Easter</t>
  </si>
  <si>
    <t>Christmas</t>
  </si>
  <si>
    <t>Bed sheets</t>
  </si>
  <si>
    <t>1 pair</t>
  </si>
  <si>
    <t>Mattresses</t>
  </si>
  <si>
    <t>1 item</t>
  </si>
  <si>
    <t>Blankets</t>
  </si>
  <si>
    <t>Mosquito Nets (Replacements)</t>
  </si>
  <si>
    <t>New Metal beds</t>
  </si>
  <si>
    <t>per bunkbed</t>
  </si>
  <si>
    <t xml:space="preserve">CLEANING AND HOUSE KEEPING SUPPLIES </t>
  </si>
  <si>
    <t>Clothes Brushes</t>
  </si>
  <si>
    <t>1 bag</t>
  </si>
  <si>
    <t>Soap (Detergent)</t>
  </si>
  <si>
    <t>Laundry soap (bars) for washing and bathing</t>
  </si>
  <si>
    <t>1 box</t>
  </si>
  <si>
    <t>bleach</t>
  </si>
  <si>
    <t>1 litre</t>
  </si>
  <si>
    <t>dish soap</t>
  </si>
  <si>
    <t>cleaner (vim)</t>
  </si>
  <si>
    <t>1 L container</t>
  </si>
  <si>
    <t>disinfectant</t>
  </si>
  <si>
    <t>5 litres</t>
  </si>
  <si>
    <t>Toilet Cleaner (Aro)</t>
  </si>
  <si>
    <t>1 litre container</t>
  </si>
  <si>
    <t>Detol</t>
  </si>
  <si>
    <t>Shoe Polish</t>
  </si>
  <si>
    <t>Brush for Shoes(small)</t>
  </si>
  <si>
    <t>Brush for Shoes (big)</t>
  </si>
  <si>
    <t>Steel Wire</t>
  </si>
  <si>
    <t>1 Piece</t>
  </si>
  <si>
    <t>Broom large</t>
  </si>
  <si>
    <t>Broom Small</t>
  </si>
  <si>
    <t>Rubber squeegee</t>
  </si>
  <si>
    <t>Mop</t>
  </si>
  <si>
    <t>Toilet brushes</t>
  </si>
  <si>
    <t>Washing Basins</t>
  </si>
  <si>
    <t>Clothes Pegs</t>
  </si>
  <si>
    <t>1 dozen</t>
  </si>
  <si>
    <t>Cobweb Brush</t>
  </si>
  <si>
    <t>Plastic Aprons  (Cleaners)</t>
  </si>
  <si>
    <t>Gloves  (Cleaners)</t>
  </si>
  <si>
    <t>Gum boots (Cleaners)</t>
  </si>
  <si>
    <t>Large Bucket</t>
  </si>
  <si>
    <t>1 Item</t>
  </si>
  <si>
    <t>Energy</t>
  </si>
  <si>
    <t>Firewood</t>
  </si>
  <si>
    <t>1 delivery</t>
  </si>
  <si>
    <t>Kerosene</t>
  </si>
  <si>
    <t>Litres</t>
  </si>
  <si>
    <t>litres</t>
  </si>
  <si>
    <t>Gas cooker</t>
  </si>
  <si>
    <t>Gas for cooking special diet</t>
  </si>
  <si>
    <t>Maintenance</t>
  </si>
  <si>
    <t>Quartely</t>
  </si>
  <si>
    <t>Truck Fuel</t>
  </si>
  <si>
    <t>Administrative/Management</t>
  </si>
  <si>
    <t>Mwalimu Anna</t>
  </si>
  <si>
    <t>Bank Fees</t>
  </si>
  <si>
    <t>Bank fees</t>
  </si>
  <si>
    <t>Security material</t>
  </si>
  <si>
    <t>torch &amp; Batters</t>
  </si>
  <si>
    <t xml:space="preserve"> Lorries of Moramu (includes transport &amp; materials)-Road repairing</t>
  </si>
  <si>
    <t>5 Labourers (4 days @ 30,000 each per day-Road repairing</t>
  </si>
  <si>
    <t>Per Labourer</t>
  </si>
  <si>
    <t>New road for the new house and laundry sinks</t>
  </si>
  <si>
    <t>Notre Dame Girls Sec_ Njiro Arusha-School Fees for</t>
  </si>
  <si>
    <t>Pupils</t>
  </si>
  <si>
    <t>Michaud Girls Sec _Karatu-School fees</t>
  </si>
  <si>
    <t>Trust st _Patrick Sec_Sakina Arusha</t>
  </si>
  <si>
    <t>Edmundrice Sec_Sinone Arusha</t>
  </si>
  <si>
    <t>Tumain Senior Sec_Makuyuni Monduli</t>
  </si>
  <si>
    <t>Renea Boys Sec_Njiro Arusha</t>
  </si>
  <si>
    <t>Renea Girls Sec_Njiro Arusha</t>
  </si>
  <si>
    <t>8 kids to join secondary school form one in a public school</t>
  </si>
  <si>
    <t>Suppplies and other costs for 21 pupils in secondary school</t>
  </si>
  <si>
    <t>Suppplies and other costs for 21 pupils in june 2018</t>
  </si>
  <si>
    <t>Mwl Anna's Standard Fees: P1-P5</t>
  </si>
  <si>
    <t>Per Child</t>
  </si>
  <si>
    <t>Mwl Anna's - P6 Fees &amp; Boarding last term</t>
  </si>
  <si>
    <t xml:space="preserve">Mwl Anna's - P6  last term boarding  materials </t>
  </si>
  <si>
    <t>Mwl Annas's P4,P5 &amp;P6 Extra tuition</t>
  </si>
  <si>
    <t>Mwl Anna's New Start Fees</t>
  </si>
  <si>
    <t>Mwl Anna's - P7 Fees &amp; Boarding</t>
  </si>
  <si>
    <t>Mwl Anna's - P7 Boarding materials January &amp; June 2018</t>
  </si>
  <si>
    <t>Stationary</t>
  </si>
  <si>
    <t>Uniforms-Socks</t>
  </si>
  <si>
    <t xml:space="preserve">Resource: Personal Hygiene Materials </t>
  </si>
  <si>
    <t>Soap (Medicated Soap)</t>
  </si>
  <si>
    <t>Vaselline</t>
  </si>
  <si>
    <t>1 Dozen (500mg containers)</t>
  </si>
  <si>
    <t>Lotion (for older girls 9 )</t>
  </si>
  <si>
    <t>500 mg container</t>
  </si>
  <si>
    <t>Glycerine</t>
  </si>
  <si>
    <t>big container</t>
  </si>
  <si>
    <t>Girls' personal hygiene products</t>
  </si>
  <si>
    <t>box</t>
  </si>
  <si>
    <t>Toothpaste</t>
  </si>
  <si>
    <t>1 Dozen</t>
  </si>
  <si>
    <t>Bathing brushes</t>
  </si>
  <si>
    <t>Toothbrushes</t>
  </si>
  <si>
    <t>towel (boys)</t>
  </si>
  <si>
    <t>Kanga</t>
  </si>
  <si>
    <t>RESOURCES: HEALTH PROGRAM</t>
  </si>
  <si>
    <t>ANNUAL INSURANCE  for Staff &amp; Children</t>
  </si>
  <si>
    <t>Per annum</t>
  </si>
  <si>
    <t>De-worming Program</t>
  </si>
  <si>
    <t>Per session</t>
  </si>
  <si>
    <t>KCMC Clinic visit for EJ (Medical check up)</t>
  </si>
  <si>
    <t>Fuel Truck visiting Kcmc</t>
  </si>
  <si>
    <t>Food three people visiting Kcmc</t>
  </si>
  <si>
    <t>KIGONGONI Clinik visit 4 Children (Medical check up)</t>
  </si>
  <si>
    <t>SUPPORT GROUP - peer group with other sick kids - 6</t>
  </si>
  <si>
    <t>Medication for Long term sick</t>
  </si>
  <si>
    <t>Medical Treatment Long Term sick</t>
  </si>
  <si>
    <t>COST OF PRESCRIPTION DRUGS</t>
  </si>
  <si>
    <t>Medication and resources</t>
  </si>
  <si>
    <t>Per Month</t>
  </si>
  <si>
    <t>External Expert Speaker-Health Education</t>
  </si>
  <si>
    <t>Per Speaker</t>
  </si>
  <si>
    <t xml:space="preserve">Auto Clave 20 litres </t>
  </si>
  <si>
    <t>RESOURCES: WELLBEING PROGRAMS</t>
  </si>
  <si>
    <t xml:space="preserve">Transport throughout the Districts of Babati, Monduli, Karatu - Fuel </t>
  </si>
  <si>
    <t>Lunch &amp; Refresment per day (Babati, Monduli)</t>
  </si>
  <si>
    <t>Meals in karatu (to visit 15 families)</t>
  </si>
  <si>
    <t>Family outings - Travel</t>
  </si>
  <si>
    <t>18 Families x2 per year</t>
  </si>
  <si>
    <t>Family Outings - Food</t>
  </si>
  <si>
    <t>PROGRAM 4 - WELLBEING TRAINING (2 sessions per year to 3 groups based on age - 6-10,11-13, 14+)</t>
  </si>
  <si>
    <t>Refreshment - Drinks</t>
  </si>
  <si>
    <t>Refreshments - Snacks</t>
  </si>
  <si>
    <t>Per box</t>
  </si>
  <si>
    <t>Stationary (flip chart paper 10,000 x2, pens 10,000 x1, paper x 10,000, training materials 1,500 x 20)</t>
  </si>
  <si>
    <t>For all</t>
  </si>
  <si>
    <t>External Expert Speaker</t>
  </si>
  <si>
    <t>CAPACITY BUILDING - STAFF WELLBEING TRAINING</t>
  </si>
  <si>
    <t>staff tour (to other centre)</t>
  </si>
  <si>
    <t>2 or 3 centres</t>
  </si>
  <si>
    <t>CAPACITY BUILDING - STAFF HEALTH TRAINING</t>
  </si>
  <si>
    <t>AFRICAN CHILD DAY CELEBRATIONS</t>
  </si>
  <si>
    <t>Contribution</t>
  </si>
  <si>
    <t>1 event per year</t>
  </si>
  <si>
    <t>Transport</t>
  </si>
  <si>
    <t>Food &amp; other costs</t>
  </si>
  <si>
    <t>Pre School Education Materials &amp; School Fees (20 Kids)</t>
  </si>
  <si>
    <t>Small Exercise Books (pre school)</t>
  </si>
  <si>
    <t>18pcs</t>
  </si>
  <si>
    <t>Pencils (pre school)</t>
  </si>
  <si>
    <t>10pcs</t>
  </si>
  <si>
    <t>Blackboard duster(pre school)</t>
  </si>
  <si>
    <t>2 pcs</t>
  </si>
  <si>
    <t>Ereasors (pre school)</t>
  </si>
  <si>
    <t>6 pcs</t>
  </si>
  <si>
    <t>Glue (pre school)</t>
  </si>
  <si>
    <t>10 pcs</t>
  </si>
  <si>
    <t>Sharperners (pre school)</t>
  </si>
  <si>
    <t>Attendance books(pre school)</t>
  </si>
  <si>
    <t>Counterbooks (pre school)</t>
  </si>
  <si>
    <t>3 pcs</t>
  </si>
  <si>
    <t>Pens for teachers(pre school)</t>
  </si>
  <si>
    <t>2 box</t>
  </si>
  <si>
    <t>Stepler machines(pre school)</t>
  </si>
  <si>
    <t>Sole tapes(pre school)</t>
  </si>
  <si>
    <t>Scissors(pre school)</t>
  </si>
  <si>
    <t>Wallchart (pre school)</t>
  </si>
  <si>
    <t>Number chart</t>
  </si>
  <si>
    <t>A4 papers (pre school)</t>
  </si>
  <si>
    <t>5 reams</t>
  </si>
  <si>
    <t>Text books (pre school)</t>
  </si>
  <si>
    <t>7 pcs</t>
  </si>
  <si>
    <t>Flash card (pre school)</t>
  </si>
  <si>
    <t xml:space="preserve"> 4boxes</t>
  </si>
  <si>
    <t>Chalk (pre school)</t>
  </si>
  <si>
    <t>10 boxes</t>
  </si>
  <si>
    <t>Pre school Uniforms</t>
  </si>
  <si>
    <t>School Shirts{pre school}</t>
  </si>
  <si>
    <t>1pc</t>
  </si>
  <si>
    <t>Shool short  Pants</t>
  </si>
  <si>
    <t>Shool Skirts{pre school}</t>
  </si>
  <si>
    <t>Shool Shoes{pre school}</t>
  </si>
  <si>
    <t>1pear</t>
  </si>
  <si>
    <t>Shool socks{pre school}</t>
  </si>
  <si>
    <t>Sands</t>
  </si>
  <si>
    <t>Lorry</t>
  </si>
  <si>
    <t>Cement</t>
  </si>
  <si>
    <t>Grout</t>
  </si>
  <si>
    <t>Scattering</t>
  </si>
  <si>
    <t>Box</t>
  </si>
  <si>
    <t>Tiger-Tiles</t>
  </si>
  <si>
    <t>Squire metres</t>
  </si>
  <si>
    <t>Manyara- Tiles</t>
  </si>
  <si>
    <t>Serengeti-Tiles</t>
  </si>
  <si>
    <t>serengeti-Washrooms</t>
  </si>
  <si>
    <t>serengeti-Outside toilets</t>
  </si>
  <si>
    <t>Tiger-Outside Toilets</t>
  </si>
  <si>
    <t>Dining</t>
  </si>
  <si>
    <t>Manager Office</t>
  </si>
  <si>
    <t>Labor charge</t>
  </si>
  <si>
    <t>Transport Tiles</t>
  </si>
  <si>
    <t>2.5% Material Contingencies</t>
  </si>
  <si>
    <t>New manager Office and maintanance of existing office</t>
  </si>
  <si>
    <t>Material and labour charges</t>
  </si>
  <si>
    <t>Material Contingencies-5% of the total costs</t>
  </si>
  <si>
    <t xml:space="preserve">GRAND TOTAL </t>
  </si>
  <si>
    <t>2.5% Of the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</si>
</sst>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TZS]\ #,##0.00_);\([$TZS]\ #,##0.00\)"/>
  </numFmts>
  <fonts count="2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12"/>
      <color theme="1"/>
      <name val="Arial"/>
      <family val="2"/>
    </font>
    <font>
      <b/>
      <sz val="12"/>
      <color rgb="FF7030A0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</font>
    <font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97470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>
      <alignment vertical="center"/>
    </xf>
  </cellStyleXfs>
  <cellXfs count="367">
    <xf numFmtId="0" fontId="0" fillId="0" borderId="0" xfId="0"/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/>
    <xf numFmtId="0" fontId="5" fillId="2" borderId="17" xfId="0" applyFont="1" applyFill="1" applyBorder="1" applyAlignment="1">
      <alignment horizontal="center" vertical="top"/>
    </xf>
    <xf numFmtId="0" fontId="6" fillId="2" borderId="18" xfId="0" applyFont="1" applyFill="1" applyBorder="1" applyAlignment="1">
      <alignment vertical="top" wrapText="1"/>
    </xf>
    <xf numFmtId="0" fontId="7" fillId="0" borderId="0" xfId="0" applyFont="1" applyFill="1"/>
    <xf numFmtId="43" fontId="7" fillId="2" borderId="18" xfId="1" applyFont="1" applyFill="1" applyBorder="1"/>
    <xf numFmtId="43" fontId="7" fillId="2" borderId="20" xfId="1" applyFont="1" applyFill="1" applyBorder="1"/>
    <xf numFmtId="0" fontId="9" fillId="0" borderId="21" xfId="0" applyFont="1" applyFill="1" applyBorder="1" applyAlignment="1">
      <alignment horizontal="center"/>
    </xf>
    <xf numFmtId="43" fontId="0" fillId="0" borderId="22" xfId="1" applyFont="1" applyFill="1" applyBorder="1"/>
    <xf numFmtId="44" fontId="0" fillId="0" borderId="21" xfId="2" applyFont="1" applyFill="1" applyBorder="1"/>
    <xf numFmtId="43" fontId="9" fillId="0" borderId="22" xfId="1" applyFont="1" applyFill="1" applyBorder="1"/>
    <xf numFmtId="44" fontId="0" fillId="0" borderId="22" xfId="2" applyFont="1" applyFill="1" applyBorder="1"/>
    <xf numFmtId="44" fontId="0" fillId="0" borderId="23" xfId="2" applyFont="1" applyFill="1" applyBorder="1"/>
    <xf numFmtId="43" fontId="0" fillId="0" borderId="24" xfId="1" applyFont="1" applyFill="1" applyBorder="1"/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/>
    <xf numFmtId="43" fontId="9" fillId="0" borderId="11" xfId="1" applyFont="1" applyFill="1" applyBorder="1"/>
    <xf numFmtId="44" fontId="9" fillId="0" borderId="10" xfId="2" applyFont="1" applyFill="1" applyBorder="1"/>
    <xf numFmtId="44" fontId="9" fillId="0" borderId="11" xfId="2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43" fontId="0" fillId="0" borderId="0" xfId="1" applyFont="1" applyFill="1"/>
    <xf numFmtId="44" fontId="0" fillId="0" borderId="0" xfId="2" applyFont="1" applyFill="1"/>
    <xf numFmtId="43" fontId="9" fillId="0" borderId="0" xfId="1" applyFont="1" applyFill="1"/>
    <xf numFmtId="43" fontId="10" fillId="2" borderId="0" xfId="0" applyNumberFormat="1" applyFont="1" applyFill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11" fillId="2" borderId="18" xfId="1" applyNumberFormat="1" applyFont="1" applyFill="1" applyBorder="1" applyAlignment="1">
      <alignment horizontal="left"/>
    </xf>
    <xf numFmtId="0" fontId="12" fillId="2" borderId="18" xfId="0" applyFont="1" applyFill="1" applyBorder="1" applyAlignment="1"/>
    <xf numFmtId="164" fontId="13" fillId="0" borderId="0" xfId="1" applyNumberFormat="1" applyFont="1" applyAlignment="1">
      <alignment horizontal="left"/>
    </xf>
    <xf numFmtId="164" fontId="0" fillId="0" borderId="0" xfId="1" applyNumberFormat="1" applyFont="1" applyAlignment="1">
      <alignment horizontal="left"/>
    </xf>
    <xf numFmtId="164" fontId="0" fillId="0" borderId="0" xfId="1" applyNumberFormat="1" applyFont="1"/>
    <xf numFmtId="164" fontId="9" fillId="0" borderId="0" xfId="1" applyNumberFormat="1" applyFont="1"/>
    <xf numFmtId="44" fontId="9" fillId="0" borderId="0" xfId="2" applyFont="1"/>
    <xf numFmtId="0" fontId="14" fillId="0" borderId="18" xfId="0" applyFont="1" applyBorder="1" applyAlignment="1">
      <alignment wrapText="1"/>
    </xf>
    <xf numFmtId="44" fontId="14" fillId="0" borderId="18" xfId="2" applyFont="1" applyBorder="1" applyAlignment="1"/>
    <xf numFmtId="43" fontId="15" fillId="0" borderId="18" xfId="1" applyFont="1" applyBorder="1" applyAlignment="1">
      <alignment wrapText="1"/>
    </xf>
    <xf numFmtId="165" fontId="15" fillId="0" borderId="18" xfId="1" applyNumberFormat="1" applyFont="1" applyBorder="1" applyAlignment="1"/>
    <xf numFmtId="44" fontId="15" fillId="0" borderId="18" xfId="2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/>
    <xf numFmtId="0" fontId="17" fillId="3" borderId="10" xfId="4" applyFont="1" applyFill="1" applyBorder="1" applyAlignment="1">
      <alignment horizontal="left"/>
    </xf>
    <xf numFmtId="0" fontId="17" fillId="3" borderId="11" xfId="4" applyFont="1" applyFill="1" applyBorder="1" applyAlignment="1">
      <alignment horizontal="left" wrapText="1"/>
    </xf>
    <xf numFmtId="0" fontId="17" fillId="3" borderId="11" xfId="4" applyFont="1" applyFill="1" applyBorder="1" applyAlignment="1">
      <alignment horizontal="center" wrapText="1"/>
    </xf>
    <xf numFmtId="0" fontId="17" fillId="3" borderId="11" xfId="4" applyFont="1" applyFill="1" applyBorder="1" applyAlignment="1"/>
    <xf numFmtId="164" fontId="17" fillId="3" borderId="11" xfId="1" applyNumberFormat="1" applyFont="1" applyFill="1" applyBorder="1" applyAlignment="1">
      <alignment horizontal="left"/>
    </xf>
    <xf numFmtId="164" fontId="17" fillId="3" borderId="12" xfId="1" applyNumberFormat="1" applyFont="1" applyFill="1" applyBorder="1" applyAlignment="1" applyProtection="1">
      <alignment horizontal="center"/>
    </xf>
    <xf numFmtId="164" fontId="17" fillId="3" borderId="25" xfId="1" applyNumberFormat="1" applyFont="1" applyFill="1" applyBorder="1" applyAlignment="1" applyProtection="1">
      <alignment horizontal="center"/>
    </xf>
    <xf numFmtId="44" fontId="17" fillId="3" borderId="25" xfId="2" applyFont="1" applyFill="1" applyBorder="1" applyAlignment="1" applyProtection="1">
      <alignment horizontal="center"/>
    </xf>
    <xf numFmtId="0" fontId="17" fillId="4" borderId="26" xfId="4" applyFont="1" applyFill="1" applyBorder="1" applyAlignment="1"/>
    <xf numFmtId="0" fontId="17" fillId="4" borderId="27" xfId="4" applyFont="1" applyFill="1" applyBorder="1" applyAlignment="1"/>
    <xf numFmtId="0" fontId="17" fillId="4" borderId="28" xfId="4" applyFont="1" applyFill="1" applyBorder="1" applyAlignment="1"/>
    <xf numFmtId="44" fontId="9" fillId="4" borderId="29" xfId="2" applyFont="1" applyFill="1" applyBorder="1"/>
    <xf numFmtId="0" fontId="0" fillId="2" borderId="0" xfId="0" applyFill="1"/>
    <xf numFmtId="0" fontId="8" fillId="0" borderId="17" xfId="0" applyFont="1" applyFill="1" applyBorder="1" applyAlignment="1">
      <alignment horizontal="left"/>
    </xf>
    <xf numFmtId="0" fontId="8" fillId="0" borderId="18" xfId="0" applyFont="1" applyFill="1" applyBorder="1" applyAlignment="1">
      <alignment horizontal="left" wrapText="1"/>
    </xf>
    <xf numFmtId="0" fontId="8" fillId="0" borderId="18" xfId="0" applyFont="1" applyFill="1" applyBorder="1" applyAlignment="1"/>
    <xf numFmtId="43" fontId="1" fillId="0" borderId="18" xfId="1" applyNumberFormat="1" applyFont="1" applyBorder="1" applyAlignment="1">
      <alignment horizontal="left"/>
    </xf>
    <xf numFmtId="164" fontId="8" fillId="0" borderId="18" xfId="1" applyNumberFormat="1" applyFont="1" applyFill="1" applyBorder="1" applyAlignment="1">
      <alignment horizontal="center"/>
    </xf>
    <xf numFmtId="164" fontId="8" fillId="0" borderId="19" xfId="1" applyNumberFormat="1" applyFont="1" applyFill="1" applyBorder="1" applyAlignment="1">
      <alignment horizontal="center"/>
    </xf>
    <xf numFmtId="164" fontId="18" fillId="5" borderId="30" xfId="1" applyNumberFormat="1" applyFont="1" applyFill="1" applyBorder="1" applyAlignment="1" applyProtection="1">
      <alignment horizontal="center"/>
    </xf>
    <xf numFmtId="44" fontId="18" fillId="5" borderId="30" xfId="2" applyFont="1" applyFill="1" applyBorder="1" applyAlignment="1" applyProtection="1">
      <alignment horizontal="center"/>
    </xf>
    <xf numFmtId="0" fontId="8" fillId="0" borderId="18" xfId="0" applyFont="1" applyFill="1" applyBorder="1" applyAlignment="1">
      <alignment wrapText="1"/>
    </xf>
    <xf numFmtId="164" fontId="1" fillId="0" borderId="18" xfId="1" applyNumberFormat="1" applyFont="1" applyBorder="1" applyAlignment="1">
      <alignment horizontal="left"/>
    </xf>
    <xf numFmtId="0" fontId="8" fillId="0" borderId="21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left" wrapText="1"/>
    </xf>
    <xf numFmtId="0" fontId="8" fillId="0" borderId="22" xfId="0" applyFont="1" applyFill="1" applyBorder="1" applyAlignment="1">
      <alignment wrapText="1"/>
    </xf>
    <xf numFmtId="0" fontId="8" fillId="0" borderId="22" xfId="0" applyFont="1" applyFill="1" applyBorder="1" applyAlignment="1"/>
    <xf numFmtId="164" fontId="1" fillId="0" borderId="22" xfId="1" applyNumberFormat="1" applyFont="1" applyBorder="1" applyAlignment="1">
      <alignment horizontal="left"/>
    </xf>
    <xf numFmtId="164" fontId="8" fillId="0" borderId="22" xfId="1" applyNumberFormat="1" applyFont="1" applyFill="1" applyBorder="1" applyAlignment="1">
      <alignment horizontal="center"/>
    </xf>
    <xf numFmtId="164" fontId="8" fillId="0" borderId="23" xfId="1" applyNumberFormat="1" applyFont="1" applyFill="1" applyBorder="1" applyAlignment="1">
      <alignment horizontal="center"/>
    </xf>
    <xf numFmtId="164" fontId="18" fillId="5" borderId="31" xfId="1" applyNumberFormat="1" applyFont="1" applyFill="1" applyBorder="1" applyAlignment="1" applyProtection="1">
      <alignment horizontal="center"/>
    </xf>
    <xf numFmtId="44" fontId="18" fillId="5" borderId="31" xfId="2" applyFont="1" applyFill="1" applyBorder="1" applyAlignment="1" applyProtection="1">
      <alignment horizontal="center"/>
    </xf>
    <xf numFmtId="0" fontId="17" fillId="6" borderId="10" xfId="0" applyFont="1" applyFill="1" applyBorder="1" applyAlignment="1">
      <alignment horizontal="left"/>
    </xf>
    <xf numFmtId="0" fontId="17" fillId="6" borderId="11" xfId="0" applyFont="1" applyFill="1" applyBorder="1" applyAlignment="1">
      <alignment horizontal="left" wrapText="1"/>
    </xf>
    <xf numFmtId="0" fontId="17" fillId="6" borderId="11" xfId="0" applyFont="1" applyFill="1" applyBorder="1" applyAlignment="1">
      <alignment wrapText="1"/>
    </xf>
    <xf numFmtId="0" fontId="17" fillId="6" borderId="11" xfId="0" applyFont="1" applyFill="1" applyBorder="1" applyAlignment="1"/>
    <xf numFmtId="164" fontId="18" fillId="6" borderId="11" xfId="1" applyNumberFormat="1" applyFont="1" applyFill="1" applyBorder="1" applyAlignment="1" applyProtection="1">
      <alignment horizontal="center"/>
    </xf>
    <xf numFmtId="164" fontId="18" fillId="6" borderId="32" xfId="1" applyNumberFormat="1" applyFont="1" applyFill="1" applyBorder="1" applyAlignment="1">
      <alignment horizontal="left"/>
    </xf>
    <xf numFmtId="164" fontId="18" fillId="6" borderId="33" xfId="1" applyNumberFormat="1" applyFont="1" applyFill="1" applyBorder="1" applyAlignment="1" applyProtection="1">
      <alignment horizontal="center"/>
    </xf>
    <xf numFmtId="164" fontId="18" fillId="6" borderId="25" xfId="1" applyNumberFormat="1" applyFont="1" applyFill="1" applyBorder="1" applyAlignment="1" applyProtection="1">
      <alignment horizontal="center"/>
    </xf>
    <xf numFmtId="44" fontId="18" fillId="6" borderId="25" xfId="2" applyFont="1" applyFill="1" applyBorder="1" applyAlignment="1" applyProtection="1">
      <alignment horizontal="center"/>
    </xf>
    <xf numFmtId="0" fontId="9" fillId="0" borderId="4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164" fontId="0" fillId="0" borderId="0" xfId="1" applyNumberFormat="1" applyFont="1" applyBorder="1" applyAlignment="1">
      <alignment horizontal="left"/>
    </xf>
    <xf numFmtId="164" fontId="0" fillId="0" borderId="0" xfId="1" applyNumberFormat="1" applyFont="1" applyBorder="1"/>
    <xf numFmtId="164" fontId="9" fillId="0" borderId="0" xfId="1" applyNumberFormat="1" applyFont="1" applyBorder="1"/>
    <xf numFmtId="44" fontId="9" fillId="0" borderId="29" xfId="2" applyFont="1" applyBorder="1"/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 wrapText="1"/>
    </xf>
    <xf numFmtId="0" fontId="1" fillId="0" borderId="18" xfId="0" applyFont="1" applyBorder="1" applyAlignment="1">
      <alignment wrapText="1"/>
    </xf>
    <xf numFmtId="0" fontId="1" fillId="0" borderId="18" xfId="0" applyFont="1" applyBorder="1" applyAlignment="1"/>
    <xf numFmtId="164" fontId="1" fillId="0" borderId="19" xfId="1" applyNumberFormat="1" applyFont="1" applyBorder="1"/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 wrapText="1"/>
    </xf>
    <xf numFmtId="0" fontId="1" fillId="0" borderId="0" xfId="0" applyFont="1"/>
    <xf numFmtId="0" fontId="17" fillId="6" borderId="17" xfId="0" applyFont="1" applyFill="1" applyBorder="1" applyAlignment="1">
      <alignment horizontal="left"/>
    </xf>
    <xf numFmtId="0" fontId="17" fillId="6" borderId="18" xfId="0" applyFont="1" applyFill="1" applyBorder="1" applyAlignment="1">
      <alignment horizontal="left" wrapText="1"/>
    </xf>
    <xf numFmtId="0" fontId="17" fillId="6" borderId="18" xfId="0" applyFont="1" applyFill="1" applyBorder="1" applyAlignment="1">
      <alignment wrapText="1"/>
    </xf>
    <xf numFmtId="0" fontId="17" fillId="6" borderId="18" xfId="0" applyFont="1" applyFill="1" applyBorder="1" applyAlignment="1"/>
    <xf numFmtId="164" fontId="18" fillId="6" borderId="18" xfId="1" applyNumberFormat="1" applyFont="1" applyFill="1" applyBorder="1" applyAlignment="1" applyProtection="1">
      <alignment horizontal="center"/>
    </xf>
    <xf numFmtId="164" fontId="18" fillId="6" borderId="34" xfId="1" applyNumberFormat="1" applyFont="1" applyFill="1" applyBorder="1" applyAlignment="1">
      <alignment horizontal="left"/>
    </xf>
    <xf numFmtId="164" fontId="18" fillId="6" borderId="35" xfId="1" applyNumberFormat="1" applyFont="1" applyFill="1" applyBorder="1" applyAlignment="1" applyProtection="1">
      <alignment horizontal="center"/>
    </xf>
    <xf numFmtId="164" fontId="18" fillId="6" borderId="30" xfId="1" applyNumberFormat="1" applyFont="1" applyFill="1" applyBorder="1" applyAlignment="1" applyProtection="1">
      <alignment horizontal="center"/>
    </xf>
    <xf numFmtId="44" fontId="18" fillId="6" borderId="30" xfId="2" applyFont="1" applyFill="1" applyBorder="1" applyAlignment="1" applyProtection="1">
      <alignment horizontal="center"/>
    </xf>
    <xf numFmtId="0" fontId="18" fillId="0" borderId="4" xfId="4" applyFont="1" applyBorder="1" applyAlignment="1">
      <alignment horizontal="left"/>
    </xf>
    <xf numFmtId="0" fontId="18" fillId="0" borderId="0" xfId="4" applyFont="1" applyBorder="1" applyAlignment="1">
      <alignment horizontal="left" wrapText="1"/>
    </xf>
    <xf numFmtId="0" fontId="18" fillId="0" borderId="0" xfId="4" applyFont="1" applyBorder="1" applyAlignment="1">
      <alignment wrapText="1"/>
    </xf>
    <xf numFmtId="0" fontId="18" fillId="0" borderId="0" xfId="4" applyFont="1" applyBorder="1" applyAlignment="1"/>
    <xf numFmtId="164" fontId="18" fillId="0" borderId="0" xfId="1" applyNumberFormat="1" applyFont="1" applyBorder="1" applyAlignment="1">
      <alignment horizontal="left"/>
    </xf>
    <xf numFmtId="164" fontId="18" fillId="0" borderId="0" xfId="1" applyNumberFormat="1" applyFont="1" applyBorder="1" applyAlignment="1"/>
    <xf numFmtId="164" fontId="18" fillId="0" borderId="29" xfId="1" applyNumberFormat="1" applyFont="1" applyBorder="1" applyAlignment="1"/>
    <xf numFmtId="44" fontId="18" fillId="0" borderId="29" xfId="2" applyFont="1" applyBorder="1" applyAlignment="1"/>
    <xf numFmtId="164" fontId="9" fillId="0" borderId="29" xfId="1" applyNumberFormat="1" applyFont="1" applyBorder="1"/>
    <xf numFmtId="0" fontId="8" fillId="2" borderId="18" xfId="0" applyFont="1" applyFill="1" applyBorder="1" applyAlignment="1">
      <alignment wrapText="1"/>
    </xf>
    <xf numFmtId="0" fontId="8" fillId="2" borderId="18" xfId="0" applyFont="1" applyFill="1" applyBorder="1" applyAlignment="1"/>
    <xf numFmtId="164" fontId="19" fillId="2" borderId="18" xfId="1" applyNumberFormat="1" applyFont="1" applyFill="1" applyBorder="1" applyAlignment="1">
      <alignment horizontal="left"/>
    </xf>
    <xf numFmtId="164" fontId="19" fillId="2" borderId="19" xfId="1" applyNumberFormat="1" applyFont="1" applyFill="1" applyBorder="1" applyAlignment="1" applyProtection="1">
      <alignment horizontal="center"/>
    </xf>
    <xf numFmtId="164" fontId="18" fillId="2" borderId="30" xfId="1" applyNumberFormat="1" applyFont="1" applyFill="1" applyBorder="1" applyAlignment="1" applyProtection="1">
      <alignment horizontal="center"/>
    </xf>
    <xf numFmtId="0" fontId="19" fillId="0" borderId="18" xfId="4" applyFont="1" applyBorder="1" applyAlignment="1">
      <alignment wrapText="1"/>
    </xf>
    <xf numFmtId="0" fontId="19" fillId="0" borderId="18" xfId="4" applyFont="1" applyBorder="1" applyAlignment="1"/>
    <xf numFmtId="164" fontId="19" fillId="0" borderId="18" xfId="1" applyNumberFormat="1" applyFont="1" applyBorder="1" applyAlignment="1">
      <alignment horizontal="left"/>
    </xf>
    <xf numFmtId="164" fontId="19" fillId="0" borderId="19" xfId="1" applyNumberFormat="1" applyFont="1" applyBorder="1" applyAlignment="1"/>
    <xf numFmtId="0" fontId="19" fillId="0" borderId="22" xfId="4" applyFont="1" applyBorder="1" applyAlignment="1">
      <alignment wrapText="1"/>
    </xf>
    <xf numFmtId="0" fontId="19" fillId="0" borderId="22" xfId="4" applyFont="1" applyBorder="1" applyAlignment="1"/>
    <xf numFmtId="43" fontId="1" fillId="0" borderId="22" xfId="1" applyNumberFormat="1" applyFont="1" applyBorder="1" applyAlignment="1">
      <alignment horizontal="left"/>
    </xf>
    <xf numFmtId="164" fontId="19" fillId="0" borderId="36" xfId="1" applyNumberFormat="1" applyFont="1" applyBorder="1" applyAlignment="1">
      <alignment horizontal="left"/>
    </xf>
    <xf numFmtId="164" fontId="19" fillId="0" borderId="37" xfId="1" applyNumberFormat="1" applyFont="1" applyBorder="1" applyAlignment="1"/>
    <xf numFmtId="0" fontId="17" fillId="7" borderId="21" xfId="4" applyFont="1" applyFill="1" applyBorder="1" applyAlignment="1">
      <alignment horizontal="left"/>
    </xf>
    <xf numFmtId="0" fontId="17" fillId="7" borderId="22" xfId="4" applyFont="1" applyFill="1" applyBorder="1" applyAlignment="1">
      <alignment horizontal="left" wrapText="1"/>
    </xf>
    <xf numFmtId="0" fontId="20" fillId="7" borderId="22" xfId="4" applyFont="1" applyFill="1" applyBorder="1" applyAlignment="1">
      <alignment wrapText="1"/>
    </xf>
    <xf numFmtId="0" fontId="21" fillId="7" borderId="22" xfId="4" applyFont="1" applyFill="1" applyBorder="1" applyAlignment="1"/>
    <xf numFmtId="164" fontId="21" fillId="7" borderId="22" xfId="1" applyNumberFormat="1" applyFont="1" applyFill="1" applyBorder="1" applyAlignment="1">
      <alignment horizontal="left"/>
    </xf>
    <xf numFmtId="164" fontId="21" fillId="7" borderId="23" xfId="1" applyNumberFormat="1" applyFont="1" applyFill="1" applyBorder="1" applyAlignment="1" applyProtection="1">
      <alignment horizontal="center"/>
    </xf>
    <xf numFmtId="164" fontId="20" fillId="7" borderId="31" xfId="1" applyNumberFormat="1" applyFont="1" applyFill="1" applyBorder="1" applyAlignment="1" applyProtection="1">
      <alignment horizontal="center"/>
    </xf>
    <xf numFmtId="44" fontId="20" fillId="7" borderId="31" xfId="2" applyFont="1" applyFill="1" applyBorder="1" applyAlignment="1" applyProtection="1">
      <alignment horizontal="center"/>
    </xf>
    <xf numFmtId="0" fontId="8" fillId="5" borderId="17" xfId="4" applyFont="1" applyFill="1" applyBorder="1" applyAlignment="1">
      <alignment horizontal="left"/>
    </xf>
    <xf numFmtId="0" fontId="8" fillId="5" borderId="18" xfId="4" applyFont="1" applyFill="1" applyBorder="1" applyAlignment="1">
      <alignment horizontal="left" wrapText="1"/>
    </xf>
    <xf numFmtId="0" fontId="8" fillId="5" borderId="18" xfId="4" applyFont="1" applyFill="1" applyBorder="1" applyAlignment="1">
      <alignment wrapText="1"/>
    </xf>
    <xf numFmtId="0" fontId="8" fillId="5" borderId="18" xfId="4" applyFont="1" applyFill="1" applyBorder="1" applyAlignment="1"/>
    <xf numFmtId="164" fontId="19" fillId="8" borderId="18" xfId="1" applyNumberFormat="1" applyFont="1" applyFill="1" applyBorder="1" applyAlignment="1">
      <alignment horizontal="left"/>
    </xf>
    <xf numFmtId="164" fontId="19" fillId="5" borderId="18" xfId="1" applyNumberFormat="1" applyFont="1" applyFill="1" applyBorder="1" applyAlignment="1">
      <alignment horizontal="left"/>
    </xf>
    <xf numFmtId="164" fontId="19" fillId="8" borderId="19" xfId="1" applyNumberFormat="1" applyFont="1" applyFill="1" applyBorder="1" applyAlignment="1" applyProtection="1">
      <alignment horizontal="center"/>
    </xf>
    <xf numFmtId="0" fontId="19" fillId="5" borderId="18" xfId="4" applyFont="1" applyFill="1" applyBorder="1" applyAlignment="1">
      <alignment wrapText="1"/>
    </xf>
    <xf numFmtId="0" fontId="19" fillId="5" borderId="21" xfId="4" applyFont="1" applyFill="1" applyBorder="1" applyAlignment="1">
      <alignment horizontal="left"/>
    </xf>
    <xf numFmtId="0" fontId="19" fillId="5" borderId="22" xfId="4" applyFont="1" applyFill="1" applyBorder="1" applyAlignment="1">
      <alignment horizontal="left" wrapText="1"/>
    </xf>
    <xf numFmtId="0" fontId="19" fillId="5" borderId="22" xfId="4" applyFont="1" applyFill="1" applyBorder="1" applyAlignment="1">
      <alignment wrapText="1"/>
    </xf>
    <xf numFmtId="0" fontId="8" fillId="5" borderId="22" xfId="4" applyFont="1" applyFill="1" applyBorder="1" applyAlignment="1"/>
    <xf numFmtId="164" fontId="8" fillId="5" borderId="36" xfId="1" applyNumberFormat="1" applyFont="1" applyFill="1" applyBorder="1" applyAlignment="1">
      <alignment horizontal="left"/>
    </xf>
    <xf numFmtId="164" fontId="19" fillId="8" borderId="36" xfId="1" applyNumberFormat="1" applyFont="1" applyFill="1" applyBorder="1" applyAlignment="1">
      <alignment horizontal="left"/>
    </xf>
    <xf numFmtId="164" fontId="19" fillId="5" borderId="36" xfId="1" applyNumberFormat="1" applyFont="1" applyFill="1" applyBorder="1" applyAlignment="1">
      <alignment horizontal="left"/>
    </xf>
    <xf numFmtId="164" fontId="19" fillId="8" borderId="37" xfId="1" applyNumberFormat="1" applyFont="1" applyFill="1" applyBorder="1" applyAlignment="1" applyProtection="1">
      <alignment horizontal="center"/>
    </xf>
    <xf numFmtId="0" fontId="17" fillId="6" borderId="10" xfId="4" applyFont="1" applyFill="1" applyBorder="1" applyAlignment="1">
      <alignment horizontal="left"/>
    </xf>
    <xf numFmtId="0" fontId="17" fillId="6" borderId="11" xfId="4" applyFont="1" applyFill="1" applyBorder="1" applyAlignment="1">
      <alignment horizontal="left" wrapText="1"/>
    </xf>
    <xf numFmtId="0" fontId="17" fillId="6" borderId="11" xfId="4" applyFont="1" applyFill="1" applyBorder="1" applyAlignment="1">
      <alignment wrapText="1"/>
    </xf>
    <xf numFmtId="0" fontId="17" fillId="6" borderId="11" xfId="4" applyFont="1" applyFill="1" applyBorder="1" applyAlignment="1"/>
    <xf numFmtId="0" fontId="18" fillId="0" borderId="38" xfId="4" applyFont="1" applyBorder="1" applyAlignment="1">
      <alignment horizontal="left"/>
    </xf>
    <xf numFmtId="0" fontId="18" fillId="0" borderId="39" xfId="4" applyFont="1" applyBorder="1" applyAlignment="1">
      <alignment horizontal="left" wrapText="1"/>
    </xf>
    <xf numFmtId="0" fontId="18" fillId="0" borderId="39" xfId="4" applyFont="1" applyBorder="1" applyAlignment="1">
      <alignment wrapText="1"/>
    </xf>
    <xf numFmtId="0" fontId="18" fillId="0" borderId="39" xfId="4" applyFont="1" applyBorder="1" applyAlignment="1"/>
    <xf numFmtId="164" fontId="18" fillId="0" borderId="39" xfId="1" applyNumberFormat="1" applyFont="1" applyBorder="1" applyAlignment="1">
      <alignment horizontal="left"/>
    </xf>
    <xf numFmtId="164" fontId="18" fillId="0" borderId="39" xfId="1" applyNumberFormat="1" applyFont="1" applyBorder="1" applyAlignment="1"/>
    <xf numFmtId="164" fontId="18" fillId="0" borderId="40" xfId="1" applyNumberFormat="1" applyFont="1" applyBorder="1" applyAlignment="1"/>
    <xf numFmtId="44" fontId="18" fillId="0" borderId="40" xfId="2" applyFont="1" applyBorder="1" applyAlignment="1"/>
    <xf numFmtId="0" fontId="19" fillId="5" borderId="17" xfId="4" applyFont="1" applyFill="1" applyBorder="1" applyAlignment="1">
      <alignment horizontal="left"/>
    </xf>
    <xf numFmtId="164" fontId="8" fillId="5" borderId="34" xfId="1" applyNumberFormat="1" applyFont="1" applyFill="1" applyBorder="1" applyAlignment="1">
      <alignment horizontal="left"/>
    </xf>
    <xf numFmtId="164" fontId="19" fillId="8" borderId="34" xfId="1" applyNumberFormat="1" applyFont="1" applyFill="1" applyBorder="1" applyAlignment="1">
      <alignment horizontal="left"/>
    </xf>
    <xf numFmtId="164" fontId="19" fillId="5" borderId="34" xfId="1" applyNumberFormat="1" applyFont="1" applyFill="1" applyBorder="1" applyAlignment="1">
      <alignment horizontal="left"/>
    </xf>
    <xf numFmtId="164" fontId="19" fillId="8" borderId="35" xfId="1" applyNumberFormat="1" applyFont="1" applyFill="1" applyBorder="1" applyAlignment="1" applyProtection="1">
      <alignment horizontal="center"/>
    </xf>
    <xf numFmtId="0" fontId="19" fillId="5" borderId="41" xfId="4" applyFont="1" applyFill="1" applyBorder="1" applyAlignment="1">
      <alignment horizontal="left"/>
    </xf>
    <xf numFmtId="0" fontId="8" fillId="5" borderId="42" xfId="4" applyFont="1" applyFill="1" applyBorder="1" applyAlignment="1">
      <alignment horizontal="left" wrapText="1"/>
    </xf>
    <xf numFmtId="0" fontId="19" fillId="5" borderId="42" xfId="4" applyFont="1" applyFill="1" applyBorder="1" applyAlignment="1">
      <alignment wrapText="1"/>
    </xf>
    <xf numFmtId="0" fontId="8" fillId="5" borderId="42" xfId="4" applyFont="1" applyFill="1" applyBorder="1" applyAlignment="1"/>
    <xf numFmtId="164" fontId="8" fillId="5" borderId="43" xfId="1" applyNumberFormat="1" applyFont="1" applyFill="1" applyBorder="1" applyAlignment="1">
      <alignment horizontal="left"/>
    </xf>
    <xf numFmtId="164" fontId="19" fillId="8" borderId="43" xfId="1" applyNumberFormat="1" applyFont="1" applyFill="1" applyBorder="1" applyAlignment="1">
      <alignment horizontal="left"/>
    </xf>
    <xf numFmtId="164" fontId="19" fillId="5" borderId="43" xfId="1" applyNumberFormat="1" applyFont="1" applyFill="1" applyBorder="1" applyAlignment="1">
      <alignment horizontal="left"/>
    </xf>
    <xf numFmtId="164" fontId="19" fillId="8" borderId="0" xfId="1" applyNumberFormat="1" applyFont="1" applyFill="1" applyBorder="1" applyAlignment="1" applyProtection="1">
      <alignment horizontal="center"/>
    </xf>
    <xf numFmtId="164" fontId="18" fillId="5" borderId="29" xfId="1" applyNumberFormat="1" applyFont="1" applyFill="1" applyBorder="1" applyAlignment="1" applyProtection="1">
      <alignment horizontal="center"/>
    </xf>
    <xf numFmtId="44" fontId="18" fillId="5" borderId="29" xfId="2" applyFont="1" applyFill="1" applyBorder="1" applyAlignment="1" applyProtection="1">
      <alignment horizontal="center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18" fillId="0" borderId="38" xfId="0" applyFont="1" applyBorder="1" applyAlignment="1">
      <alignment horizontal="left"/>
    </xf>
    <xf numFmtId="0" fontId="18" fillId="0" borderId="39" xfId="0" applyFont="1" applyBorder="1" applyAlignment="1">
      <alignment horizontal="left" wrapText="1"/>
    </xf>
    <xf numFmtId="0" fontId="18" fillId="0" borderId="39" xfId="0" applyFont="1" applyBorder="1" applyAlignment="1">
      <alignment wrapText="1"/>
    </xf>
    <xf numFmtId="0" fontId="18" fillId="0" borderId="39" xfId="0" applyFont="1" applyBorder="1" applyAlignment="1"/>
    <xf numFmtId="0" fontId="20" fillId="7" borderId="17" xfId="0" applyFont="1" applyFill="1" applyBorder="1" applyAlignment="1">
      <alignment horizontal="left"/>
    </xf>
    <xf numFmtId="0" fontId="20" fillId="4" borderId="18" xfId="0" applyFont="1" applyFill="1" applyBorder="1" applyAlignment="1">
      <alignment horizontal="left" wrapText="1"/>
    </xf>
    <xf numFmtId="0" fontId="20" fillId="7" borderId="18" xfId="0" applyFont="1" applyFill="1" applyBorder="1" applyAlignment="1">
      <alignment wrapText="1"/>
    </xf>
    <xf numFmtId="0" fontId="21" fillId="7" borderId="18" xfId="0" applyFont="1" applyFill="1" applyBorder="1" applyAlignment="1"/>
    <xf numFmtId="164" fontId="21" fillId="7" borderId="18" xfId="1" applyNumberFormat="1" applyFont="1" applyFill="1" applyBorder="1" applyAlignment="1">
      <alignment horizontal="left"/>
    </xf>
    <xf numFmtId="164" fontId="21" fillId="7" borderId="19" xfId="1" applyNumberFormat="1" applyFont="1" applyFill="1" applyBorder="1" applyAlignment="1" applyProtection="1">
      <alignment horizontal="center"/>
    </xf>
    <xf numFmtId="164" fontId="20" fillId="7" borderId="30" xfId="1" applyNumberFormat="1" applyFont="1" applyFill="1" applyBorder="1" applyAlignment="1" applyProtection="1">
      <alignment horizontal="center"/>
    </xf>
    <xf numFmtId="44" fontId="20" fillId="7" borderId="30" xfId="2" applyFont="1" applyFill="1" applyBorder="1" applyAlignment="1" applyProtection="1">
      <alignment horizontal="center"/>
    </xf>
    <xf numFmtId="0" fontId="8" fillId="5" borderId="44" xfId="0" applyFont="1" applyFill="1" applyBorder="1" applyAlignment="1">
      <alignment horizontal="left"/>
    </xf>
    <xf numFmtId="0" fontId="8" fillId="5" borderId="45" xfId="4" applyFont="1" applyFill="1" applyBorder="1" applyAlignment="1">
      <alignment horizontal="left" wrapText="1"/>
    </xf>
    <xf numFmtId="0" fontId="8" fillId="5" borderId="45" xfId="0" applyFont="1" applyFill="1" applyBorder="1" applyAlignment="1">
      <alignment wrapText="1"/>
    </xf>
    <xf numFmtId="0" fontId="8" fillId="5" borderId="45" xfId="0" applyFont="1" applyFill="1" applyBorder="1" applyAlignment="1"/>
    <xf numFmtId="43" fontId="1" fillId="0" borderId="45" xfId="1" applyNumberFormat="1" applyFont="1" applyBorder="1" applyAlignment="1">
      <alignment horizontal="left"/>
    </xf>
    <xf numFmtId="164" fontId="19" fillId="8" borderId="45" xfId="1" applyNumberFormat="1" applyFont="1" applyFill="1" applyBorder="1" applyAlignment="1">
      <alignment horizontal="left"/>
    </xf>
    <xf numFmtId="164" fontId="19" fillId="5" borderId="45" xfId="1" applyNumberFormat="1" applyFont="1" applyFill="1" applyBorder="1" applyAlignment="1">
      <alignment horizontal="left"/>
    </xf>
    <xf numFmtId="164" fontId="19" fillId="8" borderId="46" xfId="1" applyNumberFormat="1" applyFont="1" applyFill="1" applyBorder="1" applyAlignment="1" applyProtection="1">
      <alignment horizontal="center"/>
    </xf>
    <xf numFmtId="164" fontId="18" fillId="5" borderId="28" xfId="1" applyNumberFormat="1" applyFont="1" applyFill="1" applyBorder="1" applyAlignment="1" applyProtection="1">
      <alignment horizontal="center"/>
    </xf>
    <xf numFmtId="43" fontId="0" fillId="0" borderId="0" xfId="0" applyNumberFormat="1"/>
    <xf numFmtId="0" fontId="8" fillId="5" borderId="17" xfId="0" applyFont="1" applyFill="1" applyBorder="1" applyAlignment="1">
      <alignment horizontal="left"/>
    </xf>
    <xf numFmtId="0" fontId="8" fillId="5" borderId="18" xfId="0" applyFont="1" applyFill="1" applyBorder="1" applyAlignment="1">
      <alignment wrapText="1"/>
    </xf>
    <xf numFmtId="0" fontId="8" fillId="5" borderId="18" xfId="0" applyFont="1" applyFill="1" applyBorder="1" applyAlignment="1"/>
    <xf numFmtId="0" fontId="19" fillId="5" borderId="17" xfId="0" applyFont="1" applyFill="1" applyBorder="1" applyAlignment="1">
      <alignment horizontal="left"/>
    </xf>
    <xf numFmtId="0" fontId="19" fillId="5" borderId="18" xfId="0" applyFont="1" applyFill="1" applyBorder="1" applyAlignment="1">
      <alignment horizontal="left" wrapText="1"/>
    </xf>
    <xf numFmtId="164" fontId="8" fillId="5" borderId="18" xfId="1" applyNumberFormat="1" applyFont="1" applyFill="1" applyBorder="1" applyAlignment="1">
      <alignment horizontal="left" vertical="center"/>
    </xf>
    <xf numFmtId="0" fontId="8" fillId="5" borderId="18" xfId="0" applyFont="1" applyFill="1" applyBorder="1" applyAlignment="1">
      <alignment horizontal="left" wrapText="1"/>
    </xf>
    <xf numFmtId="0" fontId="19" fillId="5" borderId="18" xfId="0" applyFont="1" applyFill="1" applyBorder="1" applyAlignment="1">
      <alignment wrapText="1"/>
    </xf>
    <xf numFmtId="0" fontId="19" fillId="5" borderId="21" xfId="0" applyFont="1" applyFill="1" applyBorder="1" applyAlignment="1">
      <alignment horizontal="left"/>
    </xf>
    <xf numFmtId="0" fontId="19" fillId="5" borderId="22" xfId="0" applyFont="1" applyFill="1" applyBorder="1" applyAlignment="1">
      <alignment horizontal="left" wrapText="1"/>
    </xf>
    <xf numFmtId="0" fontId="19" fillId="5" borderId="22" xfId="0" applyFont="1" applyFill="1" applyBorder="1" applyAlignment="1">
      <alignment wrapText="1"/>
    </xf>
    <xf numFmtId="0" fontId="8" fillId="5" borderId="22" xfId="0" applyFont="1" applyFill="1" applyBorder="1" applyAlignment="1"/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 wrapText="1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164" fontId="22" fillId="0" borderId="0" xfId="1" applyNumberFormat="1" applyFont="1" applyBorder="1" applyAlignment="1">
      <alignment horizontal="left"/>
    </xf>
    <xf numFmtId="164" fontId="22" fillId="0" borderId="0" xfId="1" applyNumberFormat="1" applyFont="1" applyBorder="1" applyAlignment="1"/>
    <xf numFmtId="164" fontId="22" fillId="0" borderId="29" xfId="1" applyNumberFormat="1" applyFont="1" applyBorder="1" applyAlignment="1"/>
    <xf numFmtId="44" fontId="22" fillId="0" borderId="29" xfId="2" applyFont="1" applyBorder="1" applyAlignment="1"/>
    <xf numFmtId="0" fontId="1" fillId="0" borderId="15" xfId="0" applyFont="1" applyBorder="1" applyAlignment="1">
      <alignment wrapText="1"/>
    </xf>
    <xf numFmtId="0" fontId="1" fillId="0" borderId="15" xfId="0" applyFont="1" applyBorder="1" applyAlignment="1"/>
    <xf numFmtId="164" fontId="1" fillId="0" borderId="15" xfId="1" applyNumberFormat="1" applyFont="1" applyBorder="1" applyAlignment="1">
      <alignment horizontal="left"/>
    </xf>
    <xf numFmtId="164" fontId="1" fillId="0" borderId="16" xfId="1" applyNumberFormat="1" applyFont="1" applyBorder="1"/>
    <xf numFmtId="0" fontId="23" fillId="0" borderId="21" xfId="0" applyFont="1" applyBorder="1" applyAlignment="1">
      <alignment horizontal="left"/>
    </xf>
    <xf numFmtId="0" fontId="23" fillId="0" borderId="22" xfId="0" applyFont="1" applyBorder="1" applyAlignment="1">
      <alignment horizontal="left" wrapText="1"/>
    </xf>
    <xf numFmtId="0" fontId="23" fillId="0" borderId="22" xfId="0" applyFont="1" applyBorder="1" applyAlignment="1">
      <alignment wrapText="1"/>
    </xf>
    <xf numFmtId="0" fontId="23" fillId="0" borderId="22" xfId="0" applyFont="1" applyBorder="1" applyAlignment="1"/>
    <xf numFmtId="164" fontId="23" fillId="0" borderId="22" xfId="1" applyNumberFormat="1" applyFont="1" applyBorder="1" applyAlignment="1">
      <alignment horizontal="left"/>
    </xf>
    <xf numFmtId="164" fontId="23" fillId="0" borderId="23" xfId="1" applyNumberFormat="1" applyFont="1" applyBorder="1"/>
    <xf numFmtId="164" fontId="22" fillId="0" borderId="31" xfId="1" applyNumberFormat="1" applyFont="1" applyBorder="1"/>
    <xf numFmtId="44" fontId="22" fillId="0" borderId="31" xfId="2" applyFont="1" applyBorder="1"/>
    <xf numFmtId="0" fontId="23" fillId="0" borderId="4" xfId="0" applyFont="1" applyBorder="1" applyAlignment="1">
      <alignment horizontal="left"/>
    </xf>
    <xf numFmtId="0" fontId="23" fillId="0" borderId="0" xfId="0" applyFont="1" applyBorder="1" applyAlignment="1">
      <alignment horizontal="left" wrapText="1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164" fontId="23" fillId="0" borderId="0" xfId="1" applyNumberFormat="1" applyFont="1" applyBorder="1" applyAlignment="1">
      <alignment horizontal="left"/>
    </xf>
    <xf numFmtId="164" fontId="23" fillId="0" borderId="0" xfId="1" applyNumberFormat="1" applyFont="1" applyBorder="1"/>
    <xf numFmtId="0" fontId="1" fillId="0" borderId="44" xfId="0" applyFont="1" applyBorder="1" applyAlignment="1">
      <alignment horizontal="left"/>
    </xf>
    <xf numFmtId="0" fontId="1" fillId="0" borderId="45" xfId="0" applyFont="1" applyBorder="1" applyAlignment="1">
      <alignment horizontal="left" wrapText="1"/>
    </xf>
    <xf numFmtId="0" fontId="1" fillId="0" borderId="45" xfId="0" applyFont="1" applyBorder="1" applyAlignment="1">
      <alignment wrapText="1"/>
    </xf>
    <xf numFmtId="0" fontId="1" fillId="0" borderId="45" xfId="0" applyFont="1" applyBorder="1" applyAlignment="1"/>
    <xf numFmtId="164" fontId="1" fillId="0" borderId="45" xfId="1" applyNumberFormat="1" applyFont="1" applyBorder="1" applyAlignment="1">
      <alignment horizontal="left"/>
    </xf>
    <xf numFmtId="164" fontId="1" fillId="0" borderId="46" xfId="1" applyNumberFormat="1" applyFont="1" applyBorder="1"/>
    <xf numFmtId="0" fontId="22" fillId="0" borderId="38" xfId="0" applyFont="1" applyBorder="1" applyAlignment="1">
      <alignment horizontal="left"/>
    </xf>
    <xf numFmtId="0" fontId="22" fillId="0" borderId="39" xfId="0" applyFont="1" applyBorder="1" applyAlignment="1">
      <alignment horizontal="left" wrapText="1"/>
    </xf>
    <xf numFmtId="0" fontId="22" fillId="0" borderId="39" xfId="0" applyFont="1" applyBorder="1" applyAlignment="1">
      <alignment wrapText="1"/>
    </xf>
    <xf numFmtId="0" fontId="22" fillId="0" borderId="39" xfId="0" applyFont="1" applyBorder="1" applyAlignment="1"/>
    <xf numFmtId="164" fontId="22" fillId="0" borderId="39" xfId="1" applyNumberFormat="1" applyFont="1" applyBorder="1" applyAlignment="1">
      <alignment horizontal="left"/>
    </xf>
    <xf numFmtId="164" fontId="22" fillId="0" borderId="39" xfId="1" applyNumberFormat="1" applyFont="1" applyBorder="1" applyAlignment="1"/>
    <xf numFmtId="164" fontId="22" fillId="0" borderId="40" xfId="1" applyNumberFormat="1" applyFont="1" applyBorder="1" applyAlignment="1"/>
    <xf numFmtId="44" fontId="22" fillId="0" borderId="40" xfId="2" applyFont="1" applyBorder="1" applyAlignment="1"/>
    <xf numFmtId="43" fontId="1" fillId="0" borderId="15" xfId="1" applyNumberFormat="1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42" xfId="0" applyFont="1" applyBorder="1" applyAlignment="1">
      <alignment horizontal="left" wrapText="1"/>
    </xf>
    <xf numFmtId="0" fontId="1" fillId="0" borderId="22" xfId="0" applyFont="1" applyBorder="1" applyAlignment="1">
      <alignment wrapText="1"/>
    </xf>
    <xf numFmtId="0" fontId="1" fillId="0" borderId="22" xfId="0" applyFont="1" applyBorder="1" applyAlignment="1"/>
    <xf numFmtId="43" fontId="1" fillId="0" borderId="42" xfId="1" applyNumberFormat="1" applyFont="1" applyBorder="1" applyAlignment="1">
      <alignment horizontal="left"/>
    </xf>
    <xf numFmtId="164" fontId="1" fillId="0" borderId="23" xfId="1" applyNumberFormat="1" applyFont="1" applyBorder="1"/>
    <xf numFmtId="0" fontId="9" fillId="2" borderId="4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 wrapText="1"/>
    </xf>
    <xf numFmtId="0" fontId="24" fillId="2" borderId="17" xfId="0" applyFont="1" applyFill="1" applyBorder="1" applyAlignment="1">
      <alignment horizontal="left"/>
    </xf>
    <xf numFmtId="0" fontId="24" fillId="2" borderId="18" xfId="0" applyFont="1" applyFill="1" applyBorder="1" applyAlignment="1">
      <alignment wrapText="1"/>
    </xf>
    <xf numFmtId="0" fontId="24" fillId="2" borderId="18" xfId="0" applyFont="1" applyFill="1" applyBorder="1" applyAlignment="1"/>
    <xf numFmtId="164" fontId="24" fillId="2" borderId="34" xfId="1" applyNumberFormat="1" applyFont="1" applyFill="1" applyBorder="1" applyAlignment="1">
      <alignment horizontal="left"/>
    </xf>
    <xf numFmtId="164" fontId="25" fillId="2" borderId="34" xfId="1" applyNumberFormat="1" applyFont="1" applyFill="1" applyBorder="1" applyAlignment="1">
      <alignment horizontal="left"/>
    </xf>
    <xf numFmtId="164" fontId="25" fillId="2" borderId="35" xfId="1" applyNumberFormat="1" applyFont="1" applyFill="1" applyBorder="1" applyAlignment="1">
      <alignment horizontal="center"/>
    </xf>
    <xf numFmtId="164" fontId="26" fillId="2" borderId="30" xfId="1" applyNumberFormat="1" applyFont="1" applyFill="1" applyBorder="1" applyAlignment="1" applyProtection="1">
      <alignment horizontal="center"/>
    </xf>
    <xf numFmtId="0" fontId="0" fillId="0" borderId="0" xfId="0" applyFont="1"/>
    <xf numFmtId="0" fontId="0" fillId="0" borderId="17" xfId="0" applyBorder="1" applyAlignment="1">
      <alignment horizontal="left"/>
    </xf>
    <xf numFmtId="0" fontId="0" fillId="0" borderId="18" xfId="0" applyBorder="1" applyAlignment="1">
      <alignment wrapText="1"/>
    </xf>
    <xf numFmtId="0" fontId="0" fillId="0" borderId="18" xfId="0" applyBorder="1" applyAlignment="1"/>
    <xf numFmtId="164" fontId="0" fillId="0" borderId="18" xfId="1" applyNumberFormat="1" applyFont="1" applyBorder="1" applyAlignment="1">
      <alignment horizontal="left"/>
    </xf>
    <xf numFmtId="164" fontId="0" fillId="0" borderId="19" xfId="1" applyNumberFormat="1" applyFont="1" applyBorder="1"/>
    <xf numFmtId="0" fontId="0" fillId="0" borderId="21" xfId="0" applyBorder="1" applyAlignment="1">
      <alignment horizontal="left"/>
    </xf>
    <xf numFmtId="0" fontId="0" fillId="0" borderId="22" xfId="0" applyBorder="1" applyAlignment="1">
      <alignment wrapText="1"/>
    </xf>
    <xf numFmtId="0" fontId="0" fillId="0" borderId="22" xfId="0" applyBorder="1" applyAlignment="1"/>
    <xf numFmtId="43" fontId="1" fillId="0" borderId="43" xfId="1" applyNumberFormat="1" applyFont="1" applyBorder="1" applyAlignment="1">
      <alignment horizontal="left"/>
    </xf>
    <xf numFmtId="164" fontId="0" fillId="0" borderId="36" xfId="1" applyNumberFormat="1" applyFont="1" applyBorder="1" applyAlignment="1">
      <alignment horizontal="left"/>
    </xf>
    <xf numFmtId="164" fontId="0" fillId="0" borderId="37" xfId="1" applyNumberFormat="1" applyFont="1" applyBorder="1"/>
    <xf numFmtId="164" fontId="18" fillId="6" borderId="13" xfId="1" applyNumberFormat="1" applyFont="1" applyFill="1" applyBorder="1" applyAlignment="1" applyProtection="1">
      <alignment horizontal="center"/>
    </xf>
    <xf numFmtId="164" fontId="2" fillId="0" borderId="30" xfId="1" applyNumberFormat="1" applyFont="1" applyBorder="1"/>
    <xf numFmtId="0" fontId="1" fillId="0" borderId="22" xfId="0" applyFont="1" applyBorder="1" applyAlignment="1">
      <alignment horizontal="left" wrapText="1"/>
    </xf>
    <xf numFmtId="164" fontId="1" fillId="0" borderId="36" xfId="1" applyNumberFormat="1" applyFont="1" applyBorder="1" applyAlignment="1">
      <alignment horizontal="left"/>
    </xf>
    <xf numFmtId="164" fontId="1" fillId="0" borderId="37" xfId="1" applyNumberFormat="1" applyFont="1" applyBorder="1"/>
    <xf numFmtId="164" fontId="2" fillId="0" borderId="31" xfId="1" applyNumberFormat="1" applyFont="1" applyBorder="1"/>
    <xf numFmtId="44" fontId="2" fillId="0" borderId="31" xfId="2" applyFont="1" applyBorder="1"/>
    <xf numFmtId="164" fontId="1" fillId="0" borderId="46" xfId="1" applyNumberFormat="1" applyFont="1" applyBorder="1" applyAlignment="1">
      <alignment horizontal="left"/>
    </xf>
    <xf numFmtId="164" fontId="1" fillId="0" borderId="16" xfId="1" applyNumberFormat="1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1" fillId="0" borderId="42" xfId="0" applyFont="1" applyBorder="1" applyAlignment="1"/>
    <xf numFmtId="164" fontId="1" fillId="0" borderId="42" xfId="1" applyNumberFormat="1" applyFont="1" applyBorder="1" applyAlignment="1">
      <alignment horizontal="left"/>
    </xf>
    <xf numFmtId="164" fontId="1" fillId="0" borderId="47" xfId="1" applyNumberFormat="1" applyFont="1" applyBorder="1" applyAlignment="1">
      <alignment horizontal="left"/>
    </xf>
    <xf numFmtId="164" fontId="27" fillId="5" borderId="28" xfId="1" applyNumberFormat="1" applyFont="1" applyFill="1" applyBorder="1" applyAlignment="1" applyProtection="1">
      <alignment horizontal="center"/>
    </xf>
    <xf numFmtId="164" fontId="27" fillId="5" borderId="30" xfId="1" applyNumberFormat="1" applyFont="1" applyFill="1" applyBorder="1" applyAlignment="1" applyProtection="1">
      <alignment horizontal="center"/>
    </xf>
    <xf numFmtId="164" fontId="1" fillId="0" borderId="15" xfId="1" applyNumberFormat="1" applyFont="1" applyBorder="1" applyAlignment="1"/>
    <xf numFmtId="164" fontId="1" fillId="0" borderId="19" xfId="1" applyNumberFormat="1" applyFont="1" applyBorder="1" applyAlignment="1">
      <alignment horizontal="left"/>
    </xf>
    <xf numFmtId="164" fontId="1" fillId="0" borderId="15" xfId="1" applyNumberFormat="1" applyFont="1" applyBorder="1" applyAlignment="1">
      <alignment horizontal="left" wrapText="1"/>
    </xf>
    <xf numFmtId="164" fontId="1" fillId="0" borderId="16" xfId="1" applyNumberFormat="1" applyFont="1" applyBorder="1" applyAlignment="1">
      <alignment horizontal="left" wrapText="1"/>
    </xf>
    <xf numFmtId="164" fontId="18" fillId="5" borderId="40" xfId="1" applyNumberFormat="1" applyFont="1" applyFill="1" applyBorder="1" applyAlignment="1" applyProtection="1">
      <alignment horizontal="center"/>
    </xf>
    <xf numFmtId="0" fontId="2" fillId="0" borderId="48" xfId="0" applyFont="1" applyBorder="1" applyAlignment="1"/>
    <xf numFmtId="0" fontId="2" fillId="0" borderId="35" xfId="0" applyFont="1" applyBorder="1" applyAlignment="1"/>
    <xf numFmtId="0" fontId="2" fillId="0" borderId="30" xfId="0" applyFont="1" applyBorder="1" applyAlignment="1"/>
    <xf numFmtId="0" fontId="1" fillId="2" borderId="18" xfId="0" applyFont="1" applyFill="1" applyBorder="1" applyAlignment="1">
      <alignment horizontal="left" wrapText="1"/>
    </xf>
    <xf numFmtId="0" fontId="1" fillId="2" borderId="18" xfId="0" applyFont="1" applyFill="1" applyBorder="1" applyAlignment="1"/>
    <xf numFmtId="164" fontId="1" fillId="2" borderId="18" xfId="1" applyNumberFormat="1" applyFont="1" applyFill="1" applyBorder="1" applyAlignment="1">
      <alignment horizontal="left"/>
    </xf>
    <xf numFmtId="164" fontId="1" fillId="2" borderId="19" xfId="1" applyNumberFormat="1" applyFont="1" applyFill="1" applyBorder="1" applyAlignment="1">
      <alignment horizontal="left"/>
    </xf>
    <xf numFmtId="0" fontId="0" fillId="2" borderId="18" xfId="0" applyFill="1" applyBorder="1" applyAlignment="1">
      <alignment wrapText="1"/>
    </xf>
    <xf numFmtId="0" fontId="0" fillId="2" borderId="18" xfId="0" applyFill="1" applyBorder="1" applyAlignment="1"/>
    <xf numFmtId="164" fontId="0" fillId="2" borderId="18" xfId="1" applyNumberFormat="1" applyFont="1" applyFill="1" applyBorder="1" applyAlignment="1">
      <alignment horizontal="left"/>
    </xf>
    <xf numFmtId="164" fontId="0" fillId="2" borderId="19" xfId="1" applyNumberFormat="1" applyFont="1" applyFill="1" applyBorder="1"/>
    <xf numFmtId="0" fontId="2" fillId="0" borderId="50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44" fontId="2" fillId="0" borderId="31" xfId="2" applyFont="1" applyBorder="1" applyAlignment="1">
      <alignment vertical="center"/>
    </xf>
    <xf numFmtId="0" fontId="0" fillId="0" borderId="18" xfId="0" applyBorder="1" applyAlignment="1">
      <alignment horizontal="left" wrapText="1"/>
    </xf>
    <xf numFmtId="44" fontId="18" fillId="5" borderId="28" xfId="2" applyFont="1" applyFill="1" applyBorder="1" applyAlignment="1" applyProtection="1">
      <alignment horizontal="center"/>
    </xf>
    <xf numFmtId="44" fontId="18" fillId="5" borderId="40" xfId="2" applyFont="1" applyFill="1" applyBorder="1" applyAlignment="1" applyProtection="1">
      <alignment horizontal="center"/>
    </xf>
    <xf numFmtId="9" fontId="1" fillId="0" borderId="15" xfId="3" applyFont="1" applyBorder="1" applyAlignment="1">
      <alignment horizontal="left"/>
    </xf>
    <xf numFmtId="43" fontId="18" fillId="5" borderId="40" xfId="1" applyNumberFormat="1" applyFont="1" applyFill="1" applyBorder="1" applyAlignment="1" applyProtection="1">
      <alignment horizontal="center"/>
    </xf>
    <xf numFmtId="164" fontId="18" fillId="6" borderId="12" xfId="1" applyNumberFormat="1" applyFont="1" applyFill="1" applyBorder="1" applyAlignment="1" applyProtection="1"/>
    <xf numFmtId="164" fontId="18" fillId="6" borderId="33" xfId="1" applyNumberFormat="1" applyFont="1" applyFill="1" applyBorder="1" applyAlignment="1" applyProtection="1"/>
    <xf numFmtId="43" fontId="1" fillId="0" borderId="46" xfId="1" applyNumberFormat="1" applyFont="1" applyBorder="1" applyAlignment="1">
      <alignment horizontal="left"/>
    </xf>
    <xf numFmtId="43" fontId="0" fillId="0" borderId="0" xfId="1" applyNumberFormat="1" applyFont="1"/>
    <xf numFmtId="0" fontId="0" fillId="0" borderId="0" xfId="0" applyFont="1" applyFill="1"/>
    <xf numFmtId="43" fontId="4" fillId="2" borderId="11" xfId="1" applyFont="1" applyFill="1" applyBorder="1" applyAlignment="1">
      <alignment horizontal="center" vertical="center" wrapText="1"/>
    </xf>
    <xf numFmtId="44" fontId="4" fillId="2" borderId="10" xfId="2" applyFont="1" applyFill="1" applyBorder="1" applyAlignment="1">
      <alignment horizontal="center" vertical="center" wrapText="1"/>
    </xf>
    <xf numFmtId="44" fontId="4" fillId="2" borderId="11" xfId="2" applyFont="1" applyFill="1" applyBorder="1" applyAlignment="1">
      <alignment horizontal="center" vertical="center" wrapText="1"/>
    </xf>
    <xf numFmtId="43" fontId="4" fillId="2" borderId="13" xfId="1" applyFont="1" applyFill="1" applyBorder="1" applyAlignment="1">
      <alignment horizontal="center" vertical="center" wrapText="1"/>
    </xf>
    <xf numFmtId="44" fontId="7" fillId="2" borderId="17" xfId="2" applyFont="1" applyFill="1" applyBorder="1"/>
    <xf numFmtId="43" fontId="4" fillId="2" borderId="18" xfId="1" applyFont="1" applyFill="1" applyBorder="1"/>
    <xf numFmtId="44" fontId="4" fillId="2" borderId="18" xfId="2" applyFont="1" applyFill="1" applyBorder="1"/>
    <xf numFmtId="44" fontId="4" fillId="2" borderId="19" xfId="2" applyFont="1" applyFill="1" applyBorder="1"/>
    <xf numFmtId="0" fontId="28" fillId="0" borderId="0" xfId="0" applyFont="1" applyFill="1"/>
    <xf numFmtId="0" fontId="10" fillId="0" borderId="0" xfId="0" applyFont="1" applyFill="1"/>
    <xf numFmtId="0" fontId="6" fillId="0" borderId="0" xfId="0" applyFont="1" applyFill="1"/>
    <xf numFmtId="0" fontId="5" fillId="9" borderId="17" xfId="0" applyFont="1" applyFill="1" applyBorder="1" applyAlignment="1">
      <alignment horizontal="center" vertical="top"/>
    </xf>
    <xf numFmtId="0" fontId="6" fillId="9" borderId="18" xfId="0" applyFont="1" applyFill="1" applyBorder="1" applyAlignment="1">
      <alignment vertical="top" wrapText="1"/>
    </xf>
    <xf numFmtId="44" fontId="7" fillId="9" borderId="17" xfId="2" applyFont="1" applyFill="1" applyBorder="1"/>
    <xf numFmtId="43" fontId="7" fillId="9" borderId="18" xfId="1" applyFont="1" applyFill="1" applyBorder="1"/>
    <xf numFmtId="43" fontId="4" fillId="9" borderId="18" xfId="1" applyFont="1" applyFill="1" applyBorder="1"/>
    <xf numFmtId="44" fontId="4" fillId="9" borderId="18" xfId="2" applyFont="1" applyFill="1" applyBorder="1"/>
    <xf numFmtId="44" fontId="4" fillId="9" borderId="19" xfId="2" applyFont="1" applyFill="1" applyBorder="1"/>
    <xf numFmtId="43" fontId="7" fillId="9" borderId="20" xfId="1" applyFont="1" applyFill="1" applyBorder="1"/>
    <xf numFmtId="0" fontId="2" fillId="0" borderId="48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49" xfId="0" applyFont="1" applyBorder="1" applyAlignment="1">
      <alignment horizontal="left"/>
    </xf>
    <xf numFmtId="0" fontId="17" fillId="6" borderId="6" xfId="0" applyFont="1" applyFill="1" applyBorder="1" applyAlignment="1">
      <alignment horizontal="center"/>
    </xf>
    <xf numFmtId="0" fontId="17" fillId="6" borderId="33" xfId="0" applyFont="1" applyFill="1" applyBorder="1" applyAlignment="1">
      <alignment horizontal="center"/>
    </xf>
    <xf numFmtId="0" fontId="17" fillId="6" borderId="3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%202018%20MAJENGO%20UPDATED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 Codes 2018"/>
      <sheetName val="Budget"/>
      <sheetName val="Budget Summary"/>
      <sheetName val="Pivot Budget"/>
      <sheetName val="Summary Monthly"/>
      <sheetName val="Salary Details"/>
      <sheetName val="Variance Report"/>
      <sheetName val="Pivot Monthly"/>
      <sheetName val="Sec Supplies Boys"/>
      <sheetName val="Sec Supplies Girls"/>
    </sheetNames>
    <sheetDataSet>
      <sheetData sheetId="0"/>
      <sheetData sheetId="1"/>
      <sheetData sheetId="2"/>
      <sheetData sheetId="3">
        <row r="4">
          <cell r="A4"/>
          <cell r="B4" t="str">
            <v>Values</v>
          </cell>
          <cell r="C4"/>
        </row>
        <row r="5">
          <cell r="A5" t="str">
            <v>Acc Code</v>
          </cell>
          <cell r="B5" t="str">
            <v>Sum of Total Cost (Tsh)</v>
          </cell>
          <cell r="C5" t="str">
            <v>Sum of Total Cost (Usd)</v>
          </cell>
        </row>
        <row r="6">
          <cell r="A6">
            <v>200</v>
          </cell>
          <cell r="B6">
            <v>40164000</v>
          </cell>
          <cell r="C6">
            <v>18680.930232558138</v>
          </cell>
        </row>
        <row r="7">
          <cell r="A7">
            <v>205</v>
          </cell>
          <cell r="B7">
            <v>32628000</v>
          </cell>
          <cell r="C7">
            <v>15175.81395348837</v>
          </cell>
        </row>
        <row r="8">
          <cell r="A8">
            <v>207</v>
          </cell>
          <cell r="B8">
            <v>4068000</v>
          </cell>
          <cell r="C8">
            <v>1892.0930232558139</v>
          </cell>
        </row>
        <row r="9">
          <cell r="A9">
            <v>210</v>
          </cell>
          <cell r="B9">
            <v>8033200</v>
          </cell>
          <cell r="C9">
            <v>3736.3720930232566</v>
          </cell>
        </row>
        <row r="10">
          <cell r="A10">
            <v>215</v>
          </cell>
          <cell r="B10">
            <v>6081000</v>
          </cell>
          <cell r="C10">
            <v>2828.3720930232557</v>
          </cell>
        </row>
        <row r="11">
          <cell r="A11">
            <v>216</v>
          </cell>
          <cell r="B11">
            <v>200000</v>
          </cell>
          <cell r="C11">
            <v>93.023255813953483</v>
          </cell>
        </row>
        <row r="12">
          <cell r="A12">
            <v>220</v>
          </cell>
          <cell r="B12">
            <v>12691000</v>
          </cell>
          <cell r="C12">
            <v>5902.7906976744189</v>
          </cell>
        </row>
        <row r="13">
          <cell r="A13">
            <v>225</v>
          </cell>
          <cell r="B13">
            <v>3416000</v>
          </cell>
          <cell r="C13">
            <v>1588.8372093023254</v>
          </cell>
        </row>
        <row r="14">
          <cell r="A14">
            <v>226</v>
          </cell>
          <cell r="B14">
            <v>7890000</v>
          </cell>
          <cell r="C14">
            <v>3669.7674418604652</v>
          </cell>
        </row>
        <row r="15">
          <cell r="A15">
            <v>230</v>
          </cell>
          <cell r="B15">
            <v>1800000</v>
          </cell>
          <cell r="C15">
            <v>837.20930232558135</v>
          </cell>
        </row>
        <row r="16">
          <cell r="A16">
            <v>240</v>
          </cell>
          <cell r="B16">
            <v>4164000</v>
          </cell>
          <cell r="C16">
            <v>1936.7441860465115</v>
          </cell>
        </row>
        <row r="17">
          <cell r="A17">
            <v>250</v>
          </cell>
          <cell r="B17">
            <v>1560000</v>
          </cell>
          <cell r="C17">
            <v>725.58139534883719</v>
          </cell>
        </row>
        <row r="18">
          <cell r="A18">
            <v>260</v>
          </cell>
          <cell r="B18">
            <v>31440000</v>
          </cell>
          <cell r="C18">
            <v>14623.255813953489</v>
          </cell>
        </row>
        <row r="19">
          <cell r="A19">
            <v>265</v>
          </cell>
          <cell r="B19">
            <v>55460000</v>
          </cell>
          <cell r="C19">
            <v>25795.348837209302</v>
          </cell>
        </row>
        <row r="20">
          <cell r="A20">
            <v>266</v>
          </cell>
          <cell r="B20">
            <v>38100000</v>
          </cell>
          <cell r="C20">
            <v>17720.930232558138</v>
          </cell>
        </row>
        <row r="21">
          <cell r="A21">
            <v>267</v>
          </cell>
          <cell r="B21">
            <v>7200000</v>
          </cell>
          <cell r="C21">
            <v>3348.8372093023254</v>
          </cell>
        </row>
        <row r="22">
          <cell r="A22">
            <v>268</v>
          </cell>
          <cell r="B22">
            <v>2535200</v>
          </cell>
          <cell r="C22">
            <v>1179.1627906976742</v>
          </cell>
        </row>
        <row r="23">
          <cell r="A23">
            <v>270</v>
          </cell>
          <cell r="B23">
            <v>30000000</v>
          </cell>
          <cell r="C23">
            <v>13953.488372093023</v>
          </cell>
        </row>
        <row r="24">
          <cell r="A24">
            <v>280</v>
          </cell>
          <cell r="B24">
            <v>13221400</v>
          </cell>
          <cell r="C24">
            <v>6149.4883720930211</v>
          </cell>
        </row>
        <row r="25">
          <cell r="A25">
            <v>281</v>
          </cell>
          <cell r="B25">
            <v>13764500</v>
          </cell>
          <cell r="C25">
            <v>6402.093023255813</v>
          </cell>
        </row>
        <row r="26">
          <cell r="A26">
            <v>283</v>
          </cell>
          <cell r="B26">
            <v>2324500</v>
          </cell>
          <cell r="C26">
            <v>1081.1627906976746</v>
          </cell>
        </row>
        <row r="27">
          <cell r="A27">
            <v>285</v>
          </cell>
          <cell r="B27">
            <v>3783500</v>
          </cell>
          <cell r="C27">
            <v>1759.7674418604652</v>
          </cell>
        </row>
        <row r="28">
          <cell r="A28">
            <v>286</v>
          </cell>
          <cell r="B28">
            <v>93219250</v>
          </cell>
          <cell r="C28">
            <v>43357.790697674427</v>
          </cell>
        </row>
        <row r="29">
          <cell r="A29">
            <v>289</v>
          </cell>
          <cell r="B29">
            <v>43543400</v>
          </cell>
          <cell r="C29">
            <v>20252.744186046511</v>
          </cell>
        </row>
        <row r="30">
          <cell r="A30">
            <v>290</v>
          </cell>
          <cell r="B30">
            <v>6000000</v>
          </cell>
          <cell r="C30">
            <v>2790.6976744186045</v>
          </cell>
        </row>
        <row r="31">
          <cell r="A31">
            <v>291</v>
          </cell>
          <cell r="B31">
            <v>13000000</v>
          </cell>
          <cell r="C31">
            <v>6046.5116279069771</v>
          </cell>
        </row>
        <row r="32">
          <cell r="A32">
            <v>300</v>
          </cell>
          <cell r="B32">
            <v>5593000</v>
          </cell>
          <cell r="C32">
            <v>2601.3953488372099</v>
          </cell>
        </row>
        <row r="33">
          <cell r="A33">
            <v>302</v>
          </cell>
          <cell r="B33">
            <v>3675000</v>
          </cell>
          <cell r="C33">
            <v>1709.3023255813957</v>
          </cell>
        </row>
        <row r="34">
          <cell r="A34">
            <v>310</v>
          </cell>
          <cell r="B34">
            <v>5360000</v>
          </cell>
          <cell r="C34">
            <v>2493.0232558139533</v>
          </cell>
        </row>
        <row r="35">
          <cell r="A35">
            <v>311</v>
          </cell>
          <cell r="B35">
            <v>3960000</v>
          </cell>
          <cell r="C35">
            <v>1841.8604651162791</v>
          </cell>
        </row>
        <row r="36">
          <cell r="A36">
            <v>320</v>
          </cell>
          <cell r="B36">
            <v>900000</v>
          </cell>
          <cell r="C36">
            <v>418.60465116279067</v>
          </cell>
        </row>
        <row r="37">
          <cell r="A37">
            <v>330</v>
          </cell>
          <cell r="B37">
            <v>15471349.297499999</v>
          </cell>
          <cell r="C37">
            <v>7195.9764174418606</v>
          </cell>
        </row>
        <row r="38">
          <cell r="A38">
            <v>340</v>
          </cell>
          <cell r="B38">
            <v>1350000</v>
          </cell>
          <cell r="C38">
            <v>627.90697674418595</v>
          </cell>
        </row>
        <row r="39">
          <cell r="A39">
            <v>420</v>
          </cell>
          <cell r="B39">
            <v>1440000</v>
          </cell>
          <cell r="C39">
            <v>669.76744186046517</v>
          </cell>
        </row>
        <row r="40">
          <cell r="A40">
            <v>1000</v>
          </cell>
          <cell r="B40">
            <v>2430000</v>
          </cell>
          <cell r="C40">
            <v>1130.2325581395348</v>
          </cell>
        </row>
        <row r="41">
          <cell r="A41">
            <v>1002</v>
          </cell>
          <cell r="B41">
            <v>3412000</v>
          </cell>
          <cell r="C41">
            <v>1586.9767441860463</v>
          </cell>
        </row>
        <row r="42">
          <cell r="A42">
            <v>1003</v>
          </cell>
          <cell r="B42">
            <v>74518080</v>
          </cell>
          <cell r="C42">
            <v>34659.572093023256</v>
          </cell>
        </row>
        <row r="43">
          <cell r="A43">
            <v>1005</v>
          </cell>
          <cell r="B43">
            <v>11105850</v>
          </cell>
          <cell r="C43">
            <v>5165.5116279069771</v>
          </cell>
        </row>
        <row r="44">
          <cell r="A44">
            <v>1007</v>
          </cell>
          <cell r="B44">
            <v>39928941.899999999</v>
          </cell>
          <cell r="C44">
            <v>18571.60088372093</v>
          </cell>
        </row>
        <row r="45">
          <cell r="A45" t="str">
            <v>Grand Total</v>
          </cell>
          <cell r="B45">
            <v>645431171.19749999</v>
          </cell>
          <cell r="C45">
            <v>300200.54474302323</v>
          </cell>
        </row>
        <row r="47">
          <cell r="B47"/>
        </row>
        <row r="48">
          <cell r="B48"/>
        </row>
      </sheetData>
      <sheetData sheetId="4"/>
      <sheetData sheetId="5">
        <row r="32">
          <cell r="D32">
            <v>2570000</v>
          </cell>
        </row>
        <row r="33">
          <cell r="D33">
            <v>4455000</v>
          </cell>
        </row>
        <row r="34">
          <cell r="D34">
            <v>3025000</v>
          </cell>
        </row>
      </sheetData>
      <sheetData sheetId="6"/>
      <sheetData sheetId="7"/>
      <sheetData sheetId="8">
        <row r="49">
          <cell r="J49">
            <v>4694000</v>
          </cell>
        </row>
      </sheetData>
      <sheetData sheetId="9">
        <row r="49">
          <cell r="J49">
            <v>4779400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504"/>
  <sheetViews>
    <sheetView topLeftCell="A223" workbookViewId="0">
      <selection activeCell="D239" sqref="D239"/>
    </sheetView>
  </sheetViews>
  <sheetFormatPr defaultColWidth="8.8984375" defaultRowHeight="15.6" x14ac:dyDescent="0.3"/>
  <cols>
    <col min="1" max="1" width="4.59765625" customWidth="1"/>
    <col min="2" max="2" width="9.8984375" style="26" bestFit="1" customWidth="1"/>
    <col min="3" max="3" width="30.59765625" style="27" bestFit="1" customWidth="1"/>
    <col min="4" max="4" width="23.59765625" style="42" bestFit="1" customWidth="1"/>
    <col min="5" max="5" width="17.8984375" style="43" bestFit="1" customWidth="1"/>
    <col min="6" max="6" width="12" style="31" bestFit="1" customWidth="1"/>
    <col min="7" max="7" width="8.3984375" style="31" bestFit="1" customWidth="1"/>
    <col min="8" max="8" width="10.09765625" style="31" bestFit="1" customWidth="1"/>
    <col min="9" max="9" width="14" style="32" bestFit="1" customWidth="1"/>
    <col min="10" max="10" width="13.5" style="33" customWidth="1"/>
    <col min="11" max="11" width="17.5" style="34" bestFit="1" customWidth="1"/>
    <col min="12" max="12" width="10.09765625" bestFit="1" customWidth="1"/>
  </cols>
  <sheetData>
    <row r="3" spans="2:11" x14ac:dyDescent="0.3">
      <c r="D3" s="28" t="s">
        <v>56</v>
      </c>
      <c r="E3" s="29">
        <v>92</v>
      </c>
      <c r="F3" s="30"/>
    </row>
    <row r="4" spans="2:11" x14ac:dyDescent="0.3">
      <c r="D4" s="35" t="s">
        <v>57</v>
      </c>
      <c r="E4" s="36">
        <v>2150</v>
      </c>
      <c r="F4" s="30"/>
    </row>
    <row r="5" spans="2:11" x14ac:dyDescent="0.3">
      <c r="D5" s="37" t="s">
        <v>58</v>
      </c>
      <c r="E5" s="38" t="e">
        <f>GETPIVOTDATA("Sum of Unit Per Child",'[1]Pivot Budget'!$A$4)</f>
        <v>#REF!</v>
      </c>
      <c r="F5" s="39" t="e">
        <f>E5/E4</f>
        <v>#REF!</v>
      </c>
    </row>
    <row r="6" spans="2:11" ht="16.2" thickBot="1" x14ac:dyDescent="0.35">
      <c r="B6" s="40"/>
      <c r="C6" s="41"/>
    </row>
    <row r="7" spans="2:11" ht="16.2" thickBot="1" x14ac:dyDescent="0.35">
      <c r="B7" s="44" t="s">
        <v>59</v>
      </c>
      <c r="C7" s="45" t="s">
        <v>60</v>
      </c>
      <c r="D7" s="46" t="s">
        <v>61</v>
      </c>
      <c r="E7" s="47" t="s">
        <v>62</v>
      </c>
      <c r="F7" s="48" t="s">
        <v>63</v>
      </c>
      <c r="G7" s="48" t="s">
        <v>64</v>
      </c>
      <c r="H7" s="48" t="s">
        <v>65</v>
      </c>
      <c r="I7" s="49" t="s">
        <v>66</v>
      </c>
      <c r="J7" s="50" t="s">
        <v>67</v>
      </c>
      <c r="K7" s="51" t="s">
        <v>68</v>
      </c>
    </row>
    <row r="8" spans="2:11" s="56" customFormat="1" x14ac:dyDescent="0.3">
      <c r="B8" s="52" t="s">
        <v>69</v>
      </c>
      <c r="C8" s="53"/>
      <c r="D8" s="53"/>
      <c r="E8" s="53"/>
      <c r="F8" s="53"/>
      <c r="G8" s="53"/>
      <c r="H8" s="53"/>
      <c r="I8" s="53"/>
      <c r="J8" s="54"/>
      <c r="K8" s="55"/>
    </row>
    <row r="9" spans="2:11" x14ac:dyDescent="0.3">
      <c r="B9" s="57">
        <v>260</v>
      </c>
      <c r="C9" s="58" t="s">
        <v>21</v>
      </c>
      <c r="D9" s="58" t="s">
        <v>21</v>
      </c>
      <c r="E9" s="59" t="s">
        <v>70</v>
      </c>
      <c r="F9" s="60">
        <f>J9/$E$3</f>
        <v>335217.39130434784</v>
      </c>
      <c r="G9" s="61">
        <v>1</v>
      </c>
      <c r="H9" s="61">
        <v>12</v>
      </c>
      <c r="I9" s="62">
        <f>'[1]Salary Details'!D32</f>
        <v>2570000</v>
      </c>
      <c r="J9" s="63">
        <f t="shared" ref="J9:K18" si="0">G9*H9*I9</f>
        <v>30840000</v>
      </c>
      <c r="K9" s="64">
        <f>J9/$E$4</f>
        <v>14344.186046511628</v>
      </c>
    </row>
    <row r="10" spans="2:11" x14ac:dyDescent="0.3">
      <c r="B10" s="57">
        <v>265</v>
      </c>
      <c r="C10" s="58" t="s">
        <v>22</v>
      </c>
      <c r="D10" s="58" t="s">
        <v>22</v>
      </c>
      <c r="E10" s="59" t="s">
        <v>70</v>
      </c>
      <c r="F10" s="60">
        <f t="shared" ref="F10:F14" si="1">J10/$E$3</f>
        <v>581086.95652173914</v>
      </c>
      <c r="G10" s="61">
        <v>1</v>
      </c>
      <c r="H10" s="61">
        <v>12</v>
      </c>
      <c r="I10" s="62">
        <f>'[1]Salary Details'!D33</f>
        <v>4455000</v>
      </c>
      <c r="J10" s="63">
        <f t="shared" si="0"/>
        <v>53460000</v>
      </c>
      <c r="K10" s="64">
        <f t="shared" ref="K10:K15" si="2">J10/$E$4</f>
        <v>24865.116279069767</v>
      </c>
    </row>
    <row r="11" spans="2:11" ht="27" x14ac:dyDescent="0.3">
      <c r="B11" s="57">
        <v>266</v>
      </c>
      <c r="C11" s="58" t="s">
        <v>23</v>
      </c>
      <c r="D11" s="58" t="s">
        <v>23</v>
      </c>
      <c r="E11" s="59" t="s">
        <v>70</v>
      </c>
      <c r="F11" s="60">
        <f>J11/$E$3</f>
        <v>394565.21739130432</v>
      </c>
      <c r="G11" s="61">
        <v>1</v>
      </c>
      <c r="H11" s="61">
        <v>12</v>
      </c>
      <c r="I11" s="62">
        <f>'[1]Salary Details'!D34</f>
        <v>3025000</v>
      </c>
      <c r="J11" s="63">
        <f t="shared" si="0"/>
        <v>36300000</v>
      </c>
      <c r="K11" s="64">
        <f t="shared" si="2"/>
        <v>16883.720930232557</v>
      </c>
    </row>
    <row r="12" spans="2:11" x14ac:dyDescent="0.3">
      <c r="B12" s="57">
        <v>260</v>
      </c>
      <c r="C12" s="58" t="s">
        <v>21</v>
      </c>
      <c r="D12" s="58" t="s">
        <v>71</v>
      </c>
      <c r="E12" s="59" t="s">
        <v>70</v>
      </c>
      <c r="F12" s="60">
        <f t="shared" si="1"/>
        <v>6521.739130434783</v>
      </c>
      <c r="G12" s="61">
        <v>3</v>
      </c>
      <c r="H12" s="61">
        <v>1</v>
      </c>
      <c r="I12" s="62">
        <v>200000</v>
      </c>
      <c r="J12" s="63">
        <f t="shared" si="0"/>
        <v>600000</v>
      </c>
      <c r="K12" s="64">
        <f t="shared" si="2"/>
        <v>279.06976744186045</v>
      </c>
    </row>
    <row r="13" spans="2:11" x14ac:dyDescent="0.3">
      <c r="B13" s="57">
        <v>265</v>
      </c>
      <c r="C13" s="58" t="s">
        <v>22</v>
      </c>
      <c r="D13" s="58" t="s">
        <v>71</v>
      </c>
      <c r="E13" s="59" t="s">
        <v>70</v>
      </c>
      <c r="F13" s="60">
        <f t="shared" si="1"/>
        <v>21739.130434782608</v>
      </c>
      <c r="G13" s="61">
        <v>10</v>
      </c>
      <c r="H13" s="61">
        <v>1</v>
      </c>
      <c r="I13" s="62">
        <v>200000</v>
      </c>
      <c r="J13" s="63">
        <f t="shared" si="0"/>
        <v>2000000</v>
      </c>
      <c r="K13" s="64">
        <f t="shared" si="2"/>
        <v>930.23255813953483</v>
      </c>
    </row>
    <row r="14" spans="2:11" ht="27" x14ac:dyDescent="0.3">
      <c r="B14" s="57">
        <v>266</v>
      </c>
      <c r="C14" s="58" t="s">
        <v>23</v>
      </c>
      <c r="D14" s="58" t="s">
        <v>71</v>
      </c>
      <c r="E14" s="59" t="s">
        <v>70</v>
      </c>
      <c r="F14" s="60">
        <f t="shared" si="1"/>
        <v>19565.217391304348</v>
      </c>
      <c r="G14" s="61">
        <v>9</v>
      </c>
      <c r="H14" s="61">
        <v>1</v>
      </c>
      <c r="I14" s="62">
        <v>200000</v>
      </c>
      <c r="J14" s="63">
        <f t="shared" si="0"/>
        <v>1800000</v>
      </c>
      <c r="K14" s="64">
        <f t="shared" si="2"/>
        <v>837.20930232558135</v>
      </c>
    </row>
    <row r="15" spans="2:11" ht="40.200000000000003" x14ac:dyDescent="0.3">
      <c r="B15" s="57">
        <v>267</v>
      </c>
      <c r="C15" s="58" t="s">
        <v>24</v>
      </c>
      <c r="D15" s="65" t="s">
        <v>72</v>
      </c>
      <c r="E15" s="59" t="s">
        <v>70</v>
      </c>
      <c r="F15" s="60">
        <f>J15/$E$3</f>
        <v>78260.869565217392</v>
      </c>
      <c r="G15" s="61">
        <v>3</v>
      </c>
      <c r="H15" s="61">
        <v>12</v>
      </c>
      <c r="I15" s="62">
        <v>200000</v>
      </c>
      <c r="J15" s="63">
        <f t="shared" si="0"/>
        <v>7200000</v>
      </c>
      <c r="K15" s="64">
        <f t="shared" si="2"/>
        <v>3348.8372093023254</v>
      </c>
    </row>
    <row r="16" spans="2:11" x14ac:dyDescent="0.3">
      <c r="B16" s="57"/>
      <c r="C16" s="58"/>
      <c r="D16" s="65"/>
      <c r="E16" s="59"/>
      <c r="F16" s="66"/>
      <c r="G16" s="61"/>
      <c r="H16" s="61"/>
      <c r="I16" s="62"/>
      <c r="J16" s="63">
        <f t="shared" si="0"/>
        <v>0</v>
      </c>
      <c r="K16" s="64">
        <f t="shared" si="0"/>
        <v>0</v>
      </c>
    </row>
    <row r="17" spans="2:11" x14ac:dyDescent="0.3">
      <c r="B17" s="57"/>
      <c r="C17" s="58"/>
      <c r="D17" s="65"/>
      <c r="E17" s="59"/>
      <c r="F17" s="66"/>
      <c r="G17" s="61"/>
      <c r="H17" s="61"/>
      <c r="I17" s="62"/>
      <c r="J17" s="63">
        <f t="shared" si="0"/>
        <v>0</v>
      </c>
      <c r="K17" s="64">
        <f t="shared" si="0"/>
        <v>0</v>
      </c>
    </row>
    <row r="18" spans="2:11" ht="16.2" thickBot="1" x14ac:dyDescent="0.35">
      <c r="B18" s="67"/>
      <c r="C18" s="68"/>
      <c r="D18" s="69"/>
      <c r="E18" s="70"/>
      <c r="F18" s="71"/>
      <c r="G18" s="72"/>
      <c r="H18" s="72"/>
      <c r="I18" s="73"/>
      <c r="J18" s="74">
        <f t="shared" si="0"/>
        <v>0</v>
      </c>
      <c r="K18" s="75">
        <f t="shared" si="0"/>
        <v>0</v>
      </c>
    </row>
    <row r="19" spans="2:11" ht="16.2" thickBot="1" x14ac:dyDescent="0.35">
      <c r="B19" s="76" t="s">
        <v>73</v>
      </c>
      <c r="C19" s="77"/>
      <c r="D19" s="78" t="s">
        <v>73</v>
      </c>
      <c r="E19" s="79"/>
      <c r="F19" s="80">
        <f>SUM(F9:F18)</f>
        <v>1436956.5217391304</v>
      </c>
      <c r="G19" s="81"/>
      <c r="H19" s="81"/>
      <c r="I19" s="82"/>
      <c r="J19" s="83">
        <f>SUM(J9:J18)</f>
        <v>132200000</v>
      </c>
      <c r="K19" s="84">
        <f>SUM(K9:K18)</f>
        <v>61488.372093023259</v>
      </c>
    </row>
    <row r="20" spans="2:11" x14ac:dyDescent="0.3">
      <c r="B20" s="85"/>
      <c r="C20" s="86"/>
      <c r="D20" s="87"/>
      <c r="E20" s="88"/>
      <c r="F20" s="89"/>
      <c r="G20" s="89"/>
      <c r="H20" s="89"/>
      <c r="I20" s="90"/>
      <c r="J20" s="91"/>
      <c r="K20" s="92"/>
    </row>
    <row r="21" spans="2:11" ht="16.2" thickBot="1" x14ac:dyDescent="0.35">
      <c r="B21" s="85"/>
      <c r="C21" s="86"/>
      <c r="D21" s="87"/>
      <c r="E21" s="88"/>
      <c r="F21" s="89"/>
      <c r="G21" s="89"/>
      <c r="H21" s="89"/>
      <c r="I21" s="90"/>
      <c r="J21" s="91"/>
      <c r="K21" s="92"/>
    </row>
    <row r="22" spans="2:11" ht="16.2" thickBot="1" x14ac:dyDescent="0.35">
      <c r="B22" s="44" t="s">
        <v>59</v>
      </c>
      <c r="C22" s="45" t="s">
        <v>60</v>
      </c>
      <c r="D22" s="46" t="s">
        <v>61</v>
      </c>
      <c r="E22" s="47" t="s">
        <v>62</v>
      </c>
      <c r="F22" s="48" t="s">
        <v>63</v>
      </c>
      <c r="G22" s="48" t="s">
        <v>64</v>
      </c>
      <c r="H22" s="48" t="s">
        <v>65</v>
      </c>
      <c r="I22" s="49" t="s">
        <v>66</v>
      </c>
      <c r="J22" s="50" t="s">
        <v>67</v>
      </c>
      <c r="K22" s="51" t="s">
        <v>68</v>
      </c>
    </row>
    <row r="23" spans="2:11" s="56" customFormat="1" x14ac:dyDescent="0.3">
      <c r="B23" s="52" t="s">
        <v>74</v>
      </c>
      <c r="C23" s="53"/>
      <c r="D23" s="53"/>
      <c r="E23" s="53"/>
      <c r="F23" s="53"/>
      <c r="G23" s="53"/>
      <c r="H23" s="53"/>
      <c r="I23" s="53"/>
      <c r="J23" s="54"/>
      <c r="K23" s="55"/>
    </row>
    <row r="24" spans="2:11" ht="27" x14ac:dyDescent="0.3">
      <c r="B24" s="57">
        <v>200</v>
      </c>
      <c r="C24" s="58" t="s">
        <v>9</v>
      </c>
      <c r="D24" s="65" t="s">
        <v>75</v>
      </c>
      <c r="E24" s="59" t="s">
        <v>76</v>
      </c>
      <c r="F24" s="60">
        <f>J24/$E$3</f>
        <v>32608.695652173912</v>
      </c>
      <c r="G24" s="61">
        <v>50</v>
      </c>
      <c r="H24" s="61">
        <v>1</v>
      </c>
      <c r="I24" s="62">
        <v>60000</v>
      </c>
      <c r="J24" s="63">
        <f t="shared" ref="J24:K46" si="3">G24*H24*I24</f>
        <v>3000000</v>
      </c>
      <c r="K24" s="64">
        <f t="shared" ref="K24:K44" si="4">J24/$E$4</f>
        <v>1395.3488372093022</v>
      </c>
    </row>
    <row r="25" spans="2:11" ht="27" x14ac:dyDescent="0.3">
      <c r="B25" s="57">
        <v>200</v>
      </c>
      <c r="C25" s="58" t="s">
        <v>9</v>
      </c>
      <c r="D25" s="65" t="s">
        <v>77</v>
      </c>
      <c r="E25" s="59" t="s">
        <v>76</v>
      </c>
      <c r="F25" s="60">
        <f t="shared" ref="F25:F44" si="5">J25/$E$3</f>
        <v>39130.434782608696</v>
      </c>
      <c r="G25" s="61">
        <v>20</v>
      </c>
      <c r="H25" s="61">
        <v>1</v>
      </c>
      <c r="I25" s="62">
        <v>180000</v>
      </c>
      <c r="J25" s="63">
        <f t="shared" si="3"/>
        <v>3600000</v>
      </c>
      <c r="K25" s="64">
        <f t="shared" si="4"/>
        <v>1674.4186046511627</v>
      </c>
    </row>
    <row r="26" spans="2:11" ht="27" x14ac:dyDescent="0.3">
      <c r="B26" s="57">
        <v>200</v>
      </c>
      <c r="C26" s="58" t="s">
        <v>9</v>
      </c>
      <c r="D26" s="65" t="s">
        <v>78</v>
      </c>
      <c r="E26" s="59" t="s">
        <v>79</v>
      </c>
      <c r="F26" s="60">
        <f t="shared" si="5"/>
        <v>0</v>
      </c>
      <c r="G26" s="61">
        <v>425</v>
      </c>
      <c r="H26" s="61"/>
      <c r="I26" s="62"/>
      <c r="J26" s="63">
        <f t="shared" si="3"/>
        <v>0</v>
      </c>
      <c r="K26" s="64">
        <f t="shared" si="4"/>
        <v>0</v>
      </c>
    </row>
    <row r="27" spans="2:11" ht="27" x14ac:dyDescent="0.3">
      <c r="B27" s="57">
        <v>200</v>
      </c>
      <c r="C27" s="58" t="s">
        <v>9</v>
      </c>
      <c r="D27" s="65" t="s">
        <v>80</v>
      </c>
      <c r="E27" s="59" t="s">
        <v>81</v>
      </c>
      <c r="F27" s="60">
        <f t="shared" si="5"/>
        <v>19304.347826086956</v>
      </c>
      <c r="G27" s="61">
        <v>4</v>
      </c>
      <c r="H27" s="61">
        <v>12</v>
      </c>
      <c r="I27" s="62">
        <v>37000</v>
      </c>
      <c r="J27" s="63">
        <f t="shared" si="3"/>
        <v>1776000</v>
      </c>
      <c r="K27" s="64">
        <f t="shared" si="4"/>
        <v>826.04651162790697</v>
      </c>
    </row>
    <row r="28" spans="2:11" ht="27" x14ac:dyDescent="0.3">
      <c r="B28" s="57">
        <v>200</v>
      </c>
      <c r="C28" s="58" t="s">
        <v>9</v>
      </c>
      <c r="D28" s="65" t="s">
        <v>82</v>
      </c>
      <c r="E28" s="59" t="s">
        <v>79</v>
      </c>
      <c r="F28" s="60">
        <f t="shared" si="5"/>
        <v>74608.695652173919</v>
      </c>
      <c r="G28" s="61">
        <v>260</v>
      </c>
      <c r="H28" s="61">
        <v>12</v>
      </c>
      <c r="I28" s="62">
        <v>2200</v>
      </c>
      <c r="J28" s="63">
        <f t="shared" si="3"/>
        <v>6864000</v>
      </c>
      <c r="K28" s="64">
        <f t="shared" si="4"/>
        <v>3192.5581395348836</v>
      </c>
    </row>
    <row r="29" spans="2:11" ht="27" x14ac:dyDescent="0.3">
      <c r="B29" s="57">
        <v>200</v>
      </c>
      <c r="C29" s="58" t="s">
        <v>9</v>
      </c>
      <c r="D29" s="65" t="s">
        <v>83</v>
      </c>
      <c r="E29" s="59" t="s">
        <v>79</v>
      </c>
      <c r="F29" s="60">
        <f t="shared" si="5"/>
        <v>23478.260869565216</v>
      </c>
      <c r="G29" s="61">
        <v>90</v>
      </c>
      <c r="H29" s="61">
        <v>12</v>
      </c>
      <c r="I29" s="62">
        <v>2000</v>
      </c>
      <c r="J29" s="63">
        <f t="shared" si="3"/>
        <v>2160000</v>
      </c>
      <c r="K29" s="64">
        <f t="shared" si="4"/>
        <v>1004.6511627906976</v>
      </c>
    </row>
    <row r="30" spans="2:11" ht="27" x14ac:dyDescent="0.3">
      <c r="B30" s="57">
        <v>200</v>
      </c>
      <c r="C30" s="58" t="s">
        <v>9</v>
      </c>
      <c r="D30" s="65" t="s">
        <v>84</v>
      </c>
      <c r="E30" s="59" t="s">
        <v>85</v>
      </c>
      <c r="F30" s="60">
        <f t="shared" si="5"/>
        <v>31304.347826086956</v>
      </c>
      <c r="G30" s="61">
        <v>80</v>
      </c>
      <c r="H30" s="61">
        <v>12</v>
      </c>
      <c r="I30" s="62">
        <v>3000</v>
      </c>
      <c r="J30" s="63">
        <f t="shared" si="3"/>
        <v>2880000</v>
      </c>
      <c r="K30" s="64">
        <f t="shared" si="4"/>
        <v>1339.5348837209303</v>
      </c>
    </row>
    <row r="31" spans="2:11" ht="27" x14ac:dyDescent="0.3">
      <c r="B31" s="57">
        <v>200</v>
      </c>
      <c r="C31" s="58" t="s">
        <v>9</v>
      </c>
      <c r="D31" s="65" t="s">
        <v>86</v>
      </c>
      <c r="E31" s="59" t="s">
        <v>87</v>
      </c>
      <c r="F31" s="60">
        <f t="shared" si="5"/>
        <v>25043.478260869564</v>
      </c>
      <c r="G31" s="61">
        <v>16</v>
      </c>
      <c r="H31" s="61">
        <v>12</v>
      </c>
      <c r="I31" s="62">
        <v>12000</v>
      </c>
      <c r="J31" s="63">
        <f t="shared" si="3"/>
        <v>2304000</v>
      </c>
      <c r="K31" s="64">
        <f t="shared" si="4"/>
        <v>1071.6279069767443</v>
      </c>
    </row>
    <row r="32" spans="2:11" ht="27" x14ac:dyDescent="0.3">
      <c r="B32" s="57">
        <v>200</v>
      </c>
      <c r="C32" s="58" t="s">
        <v>9</v>
      </c>
      <c r="D32" s="65" t="s">
        <v>88</v>
      </c>
      <c r="E32" s="59" t="s">
        <v>89</v>
      </c>
      <c r="F32" s="60">
        <f t="shared" si="5"/>
        <v>39130.434782608696</v>
      </c>
      <c r="G32" s="61">
        <v>30</v>
      </c>
      <c r="H32" s="61">
        <v>12</v>
      </c>
      <c r="I32" s="62">
        <v>10000</v>
      </c>
      <c r="J32" s="63">
        <f t="shared" si="3"/>
        <v>3600000</v>
      </c>
      <c r="K32" s="64">
        <f t="shared" si="4"/>
        <v>1674.4186046511627</v>
      </c>
    </row>
    <row r="33" spans="2:11" ht="27" x14ac:dyDescent="0.3">
      <c r="B33" s="57">
        <v>200</v>
      </c>
      <c r="C33" s="58" t="s">
        <v>9</v>
      </c>
      <c r="D33" s="65" t="s">
        <v>90</v>
      </c>
      <c r="E33" s="59" t="s">
        <v>91</v>
      </c>
      <c r="F33" s="60">
        <f t="shared" si="5"/>
        <v>36521.739130434784</v>
      </c>
      <c r="G33" s="61">
        <v>4</v>
      </c>
      <c r="H33" s="61">
        <v>12</v>
      </c>
      <c r="I33" s="62">
        <v>70000</v>
      </c>
      <c r="J33" s="63">
        <f t="shared" si="3"/>
        <v>3360000</v>
      </c>
      <c r="K33" s="64">
        <f t="shared" si="4"/>
        <v>1562.7906976744187</v>
      </c>
    </row>
    <row r="34" spans="2:11" ht="27" x14ac:dyDescent="0.3">
      <c r="B34" s="57">
        <v>200</v>
      </c>
      <c r="C34" s="58" t="s">
        <v>9</v>
      </c>
      <c r="D34" s="65" t="s">
        <v>92</v>
      </c>
      <c r="E34" s="59" t="s">
        <v>93</v>
      </c>
      <c r="F34" s="60">
        <f t="shared" si="5"/>
        <v>78260.869565217392</v>
      </c>
      <c r="G34" s="61">
        <v>5</v>
      </c>
      <c r="H34" s="61">
        <v>12</v>
      </c>
      <c r="I34" s="62">
        <v>120000</v>
      </c>
      <c r="J34" s="63">
        <f>G34*H34*I34</f>
        <v>7200000</v>
      </c>
      <c r="K34" s="64">
        <f t="shared" si="4"/>
        <v>3348.8372093023254</v>
      </c>
    </row>
    <row r="35" spans="2:11" ht="27" x14ac:dyDescent="0.3">
      <c r="B35" s="57">
        <v>200</v>
      </c>
      <c r="C35" s="58" t="s">
        <v>9</v>
      </c>
      <c r="D35" s="65" t="s">
        <v>94</v>
      </c>
      <c r="E35" s="59" t="s">
        <v>95</v>
      </c>
      <c r="F35" s="60">
        <f t="shared" si="5"/>
        <v>3652.1739130434785</v>
      </c>
      <c r="G35" s="61">
        <v>2</v>
      </c>
      <c r="H35" s="61">
        <v>12</v>
      </c>
      <c r="I35" s="62">
        <v>14000</v>
      </c>
      <c r="J35" s="63">
        <f t="shared" si="3"/>
        <v>336000</v>
      </c>
      <c r="K35" s="64">
        <f t="shared" si="4"/>
        <v>156.27906976744185</v>
      </c>
    </row>
    <row r="36" spans="2:11" ht="27" x14ac:dyDescent="0.3">
      <c r="B36" s="57">
        <v>200</v>
      </c>
      <c r="C36" s="58" t="s">
        <v>9</v>
      </c>
      <c r="D36" s="65" t="s">
        <v>96</v>
      </c>
      <c r="E36" s="59" t="s">
        <v>97</v>
      </c>
      <c r="F36" s="60">
        <f t="shared" si="5"/>
        <v>4173.913043478261</v>
      </c>
      <c r="G36" s="61">
        <v>1</v>
      </c>
      <c r="H36" s="61">
        <v>12</v>
      </c>
      <c r="I36" s="62">
        <v>32000</v>
      </c>
      <c r="J36" s="63">
        <f t="shared" si="3"/>
        <v>384000</v>
      </c>
      <c r="K36" s="64">
        <f t="shared" si="4"/>
        <v>178.6046511627907</v>
      </c>
    </row>
    <row r="37" spans="2:11" ht="27" x14ac:dyDescent="0.3">
      <c r="B37" s="57">
        <v>200</v>
      </c>
      <c r="C37" s="58" t="s">
        <v>9</v>
      </c>
      <c r="D37" s="65" t="s">
        <v>98</v>
      </c>
      <c r="E37" s="59" t="s">
        <v>99</v>
      </c>
      <c r="F37" s="60">
        <f t="shared" si="5"/>
        <v>1956.5217391304348</v>
      </c>
      <c r="G37" s="61">
        <v>2</v>
      </c>
      <c r="H37" s="61">
        <v>12</v>
      </c>
      <c r="I37" s="62">
        <v>7500</v>
      </c>
      <c r="J37" s="63">
        <f t="shared" si="3"/>
        <v>180000</v>
      </c>
      <c r="K37" s="64">
        <f t="shared" si="4"/>
        <v>83.720930232558146</v>
      </c>
    </row>
    <row r="38" spans="2:11" ht="27" x14ac:dyDescent="0.3">
      <c r="B38" s="57">
        <v>200</v>
      </c>
      <c r="C38" s="58" t="s">
        <v>9</v>
      </c>
      <c r="D38" s="65" t="s">
        <v>100</v>
      </c>
      <c r="E38" s="59" t="s">
        <v>101</v>
      </c>
      <c r="F38" s="60">
        <f t="shared" si="5"/>
        <v>27391.304347826088</v>
      </c>
      <c r="G38" s="61">
        <v>60</v>
      </c>
      <c r="H38" s="61">
        <v>12</v>
      </c>
      <c r="I38" s="62">
        <v>3500</v>
      </c>
      <c r="J38" s="63">
        <f t="shared" si="3"/>
        <v>2520000</v>
      </c>
      <c r="K38" s="64">
        <f t="shared" si="4"/>
        <v>1172.0930232558139</v>
      </c>
    </row>
    <row r="39" spans="2:11" x14ac:dyDescent="0.3">
      <c r="B39" s="57">
        <v>205</v>
      </c>
      <c r="C39" s="58" t="s">
        <v>10</v>
      </c>
      <c r="D39" s="65" t="s">
        <v>102</v>
      </c>
      <c r="E39" s="59" t="s">
        <v>101</v>
      </c>
      <c r="F39" s="60">
        <f t="shared" si="5"/>
        <v>146086.95652173914</v>
      </c>
      <c r="G39" s="61">
        <v>160</v>
      </c>
      <c r="H39" s="61">
        <v>12</v>
      </c>
      <c r="I39" s="62">
        <v>7000</v>
      </c>
      <c r="J39" s="63">
        <f t="shared" si="3"/>
        <v>13440000</v>
      </c>
      <c r="K39" s="64">
        <f t="shared" si="4"/>
        <v>6251.1627906976746</v>
      </c>
    </row>
    <row r="40" spans="2:11" x14ac:dyDescent="0.3">
      <c r="B40" s="57">
        <v>205</v>
      </c>
      <c r="C40" s="58" t="s">
        <v>10</v>
      </c>
      <c r="D40" s="65" t="s">
        <v>103</v>
      </c>
      <c r="E40" s="59" t="s">
        <v>101</v>
      </c>
      <c r="F40" s="60">
        <f t="shared" si="5"/>
        <v>52173.913043478264</v>
      </c>
      <c r="G40" s="61">
        <v>40</v>
      </c>
      <c r="H40" s="61">
        <v>12</v>
      </c>
      <c r="I40" s="62">
        <v>10000</v>
      </c>
      <c r="J40" s="63">
        <f t="shared" si="3"/>
        <v>4800000</v>
      </c>
      <c r="K40" s="64">
        <f t="shared" si="4"/>
        <v>2232.5581395348836</v>
      </c>
    </row>
    <row r="41" spans="2:11" x14ac:dyDescent="0.3">
      <c r="B41" s="57">
        <v>205</v>
      </c>
      <c r="C41" s="58" t="s">
        <v>10</v>
      </c>
      <c r="D41" s="65" t="s">
        <v>104</v>
      </c>
      <c r="E41" s="59" t="s">
        <v>105</v>
      </c>
      <c r="F41" s="60">
        <f t="shared" si="5"/>
        <v>39130.434782608696</v>
      </c>
      <c r="G41" s="61">
        <v>30</v>
      </c>
      <c r="H41" s="61">
        <v>12</v>
      </c>
      <c r="I41" s="62">
        <v>10000</v>
      </c>
      <c r="J41" s="63">
        <f t="shared" si="3"/>
        <v>3600000</v>
      </c>
      <c r="K41" s="64">
        <f t="shared" si="4"/>
        <v>1674.4186046511627</v>
      </c>
    </row>
    <row r="42" spans="2:11" x14ac:dyDescent="0.3">
      <c r="B42" s="57">
        <v>205</v>
      </c>
      <c r="C42" s="58" t="s">
        <v>10</v>
      </c>
      <c r="D42" s="65" t="s">
        <v>106</v>
      </c>
      <c r="E42" s="59" t="s">
        <v>107</v>
      </c>
      <c r="F42" s="60">
        <f t="shared" si="5"/>
        <v>97043.478260869568</v>
      </c>
      <c r="G42" s="61">
        <f>20*31</f>
        <v>620</v>
      </c>
      <c r="H42" s="61">
        <v>12</v>
      </c>
      <c r="I42" s="62">
        <v>1200</v>
      </c>
      <c r="J42" s="63">
        <f t="shared" si="3"/>
        <v>8928000</v>
      </c>
      <c r="K42" s="64">
        <f t="shared" si="4"/>
        <v>4152.5581395348836</v>
      </c>
    </row>
    <row r="43" spans="2:11" x14ac:dyDescent="0.3">
      <c r="B43" s="57">
        <v>205</v>
      </c>
      <c r="C43" s="58" t="s">
        <v>10</v>
      </c>
      <c r="D43" s="65" t="s">
        <v>108</v>
      </c>
      <c r="E43" s="59" t="s">
        <v>109</v>
      </c>
      <c r="F43" s="60">
        <f t="shared" si="5"/>
        <v>14347.826086956522</v>
      </c>
      <c r="G43" s="61">
        <v>11</v>
      </c>
      <c r="H43" s="61">
        <v>12</v>
      </c>
      <c r="I43" s="62">
        <v>10000</v>
      </c>
      <c r="J43" s="63">
        <f t="shared" si="3"/>
        <v>1320000</v>
      </c>
      <c r="K43" s="64">
        <f t="shared" si="4"/>
        <v>613.95348837209303</v>
      </c>
    </row>
    <row r="44" spans="2:11" x14ac:dyDescent="0.3">
      <c r="B44" s="57">
        <v>205</v>
      </c>
      <c r="C44" s="58" t="s">
        <v>10</v>
      </c>
      <c r="D44" s="65" t="s">
        <v>110</v>
      </c>
      <c r="E44" s="59" t="s">
        <v>111</v>
      </c>
      <c r="F44" s="60">
        <f t="shared" si="5"/>
        <v>5869.565217391304</v>
      </c>
      <c r="G44" s="61">
        <v>3</v>
      </c>
      <c r="H44" s="61">
        <v>12</v>
      </c>
      <c r="I44" s="62">
        <v>15000</v>
      </c>
      <c r="J44" s="63">
        <f t="shared" si="3"/>
        <v>540000</v>
      </c>
      <c r="K44" s="64">
        <f t="shared" si="4"/>
        <v>251.16279069767441</v>
      </c>
    </row>
    <row r="45" spans="2:11" x14ac:dyDescent="0.3">
      <c r="B45" s="93"/>
      <c r="C45" s="94"/>
      <c r="D45" s="95"/>
      <c r="E45" s="96"/>
      <c r="F45" s="66"/>
      <c r="G45" s="66"/>
      <c r="H45" s="66"/>
      <c r="I45" s="97"/>
      <c r="J45" s="63">
        <f t="shared" si="3"/>
        <v>0</v>
      </c>
      <c r="K45" s="64">
        <f t="shared" si="3"/>
        <v>0</v>
      </c>
    </row>
    <row r="46" spans="2:11" s="100" customFormat="1" ht="14.4" x14ac:dyDescent="0.3">
      <c r="B46" s="98"/>
      <c r="C46" s="99"/>
      <c r="D46" s="95"/>
      <c r="E46" s="96"/>
      <c r="F46" s="66"/>
      <c r="G46" s="66"/>
      <c r="H46" s="66"/>
      <c r="I46" s="97"/>
      <c r="J46" s="63">
        <f t="shared" si="3"/>
        <v>0</v>
      </c>
      <c r="K46" s="64">
        <f t="shared" si="3"/>
        <v>0</v>
      </c>
    </row>
    <row r="47" spans="2:11" x14ac:dyDescent="0.3">
      <c r="B47" s="101" t="s">
        <v>73</v>
      </c>
      <c r="C47" s="102"/>
      <c r="D47" s="103" t="s">
        <v>73</v>
      </c>
      <c r="E47" s="104"/>
      <c r="F47" s="105">
        <f>SUM(F24:F46)</f>
        <v>791217.3913043479</v>
      </c>
      <c r="G47" s="106"/>
      <c r="H47" s="106"/>
      <c r="I47" s="107"/>
      <c r="J47" s="108">
        <f>SUM(J24:J46)</f>
        <v>72792000</v>
      </c>
      <c r="K47" s="109">
        <f>SUM(K24:K46)</f>
        <v>33856.744186046504</v>
      </c>
    </row>
    <row r="48" spans="2:11" x14ac:dyDescent="0.3">
      <c r="B48" s="110"/>
      <c r="C48" s="111"/>
      <c r="D48" s="112"/>
      <c r="E48" s="113"/>
      <c r="F48" s="114"/>
      <c r="G48" s="114"/>
      <c r="H48" s="114"/>
      <c r="I48" s="115"/>
      <c r="J48" s="116"/>
      <c r="K48" s="117"/>
    </row>
    <row r="49" spans="2:11" ht="16.2" thickBot="1" x14ac:dyDescent="0.35">
      <c r="B49" s="85" t="s">
        <v>112</v>
      </c>
      <c r="C49" s="86"/>
      <c r="D49" s="87"/>
      <c r="E49" s="88"/>
      <c r="F49" s="89"/>
      <c r="G49" s="89"/>
      <c r="H49" s="89"/>
      <c r="I49" s="90"/>
      <c r="J49" s="118"/>
      <c r="K49" s="92"/>
    </row>
    <row r="50" spans="2:11" ht="16.2" thickBot="1" x14ac:dyDescent="0.35">
      <c r="B50" s="44" t="s">
        <v>59</v>
      </c>
      <c r="C50" s="45" t="s">
        <v>60</v>
      </c>
      <c r="D50" s="46" t="s">
        <v>61</v>
      </c>
      <c r="E50" s="47" t="s">
        <v>62</v>
      </c>
      <c r="F50" s="48" t="s">
        <v>63</v>
      </c>
      <c r="G50" s="48" t="s">
        <v>64</v>
      </c>
      <c r="H50" s="48" t="s">
        <v>65</v>
      </c>
      <c r="I50" s="49" t="s">
        <v>66</v>
      </c>
      <c r="J50" s="50" t="s">
        <v>67</v>
      </c>
      <c r="K50" s="51" t="s">
        <v>68</v>
      </c>
    </row>
    <row r="51" spans="2:11" x14ac:dyDescent="0.3">
      <c r="B51" s="57">
        <v>207</v>
      </c>
      <c r="C51" s="58" t="s">
        <v>11</v>
      </c>
      <c r="D51" s="65" t="s">
        <v>113</v>
      </c>
      <c r="E51" s="59">
        <v>1</v>
      </c>
      <c r="F51" s="60">
        <f>J51/$E$3</f>
        <v>2282.608695652174</v>
      </c>
      <c r="G51" s="61">
        <v>3</v>
      </c>
      <c r="H51" s="61">
        <v>1</v>
      </c>
      <c r="I51" s="62">
        <v>70000</v>
      </c>
      <c r="J51" s="63">
        <f t="shared" ref="J51:K77" si="6">G51*H51*I51</f>
        <v>210000</v>
      </c>
      <c r="K51" s="64">
        <f t="shared" ref="K51:K76" si="7">J51/$E$4</f>
        <v>97.674418604651166</v>
      </c>
    </row>
    <row r="52" spans="2:11" x14ac:dyDescent="0.3">
      <c r="B52" s="57">
        <v>207</v>
      </c>
      <c r="C52" s="58" t="s">
        <v>11</v>
      </c>
      <c r="D52" s="65" t="s">
        <v>114</v>
      </c>
      <c r="E52" s="59">
        <v>1</v>
      </c>
      <c r="F52" s="60">
        <f t="shared" ref="F52:F76" si="8">J52/$E$3</f>
        <v>2173.913043478261</v>
      </c>
      <c r="G52" s="61">
        <v>1</v>
      </c>
      <c r="H52" s="61">
        <v>1</v>
      </c>
      <c r="I52" s="62">
        <v>200000</v>
      </c>
      <c r="J52" s="63">
        <f t="shared" si="6"/>
        <v>200000</v>
      </c>
      <c r="K52" s="64">
        <f t="shared" si="7"/>
        <v>93.023255813953483</v>
      </c>
    </row>
    <row r="53" spans="2:11" x14ac:dyDescent="0.3">
      <c r="B53" s="57">
        <v>207</v>
      </c>
      <c r="C53" s="58" t="s">
        <v>11</v>
      </c>
      <c r="D53" s="65" t="s">
        <v>115</v>
      </c>
      <c r="E53" s="59" t="s">
        <v>116</v>
      </c>
      <c r="F53" s="60">
        <f t="shared" si="8"/>
        <v>1086.9565217391305</v>
      </c>
      <c r="G53" s="61">
        <v>4</v>
      </c>
      <c r="H53" s="61">
        <v>1</v>
      </c>
      <c r="I53" s="62">
        <v>25000</v>
      </c>
      <c r="J53" s="63">
        <f t="shared" si="6"/>
        <v>100000</v>
      </c>
      <c r="K53" s="64">
        <f t="shared" si="7"/>
        <v>46.511627906976742</v>
      </c>
    </row>
    <row r="54" spans="2:11" x14ac:dyDescent="0.3">
      <c r="B54" s="57">
        <v>207</v>
      </c>
      <c r="C54" s="58" t="s">
        <v>11</v>
      </c>
      <c r="D54" s="65" t="s">
        <v>117</v>
      </c>
      <c r="E54" s="59" t="s">
        <v>116</v>
      </c>
      <c r="F54" s="60">
        <f t="shared" si="8"/>
        <v>652.17391304347825</v>
      </c>
      <c r="G54" s="61">
        <v>4</v>
      </c>
      <c r="H54" s="61">
        <v>1</v>
      </c>
      <c r="I54" s="62">
        <v>15000</v>
      </c>
      <c r="J54" s="63">
        <f t="shared" si="6"/>
        <v>60000</v>
      </c>
      <c r="K54" s="64">
        <f t="shared" si="7"/>
        <v>27.906976744186046</v>
      </c>
    </row>
    <row r="55" spans="2:11" x14ac:dyDescent="0.3">
      <c r="B55" s="57">
        <v>207</v>
      </c>
      <c r="C55" s="58" t="s">
        <v>11</v>
      </c>
      <c r="D55" s="65" t="s">
        <v>118</v>
      </c>
      <c r="E55" s="59" t="s">
        <v>116</v>
      </c>
      <c r="F55" s="60">
        <f t="shared" si="8"/>
        <v>6521.739130434783</v>
      </c>
      <c r="G55" s="61">
        <v>4</v>
      </c>
      <c r="H55" s="61">
        <v>1</v>
      </c>
      <c r="I55" s="62">
        <v>150000</v>
      </c>
      <c r="J55" s="63">
        <f t="shared" si="6"/>
        <v>600000</v>
      </c>
      <c r="K55" s="64">
        <f t="shared" si="7"/>
        <v>279.06976744186045</v>
      </c>
    </row>
    <row r="56" spans="2:11" x14ac:dyDescent="0.3">
      <c r="B56" s="57">
        <v>207</v>
      </c>
      <c r="C56" s="58" t="s">
        <v>11</v>
      </c>
      <c r="D56" s="65" t="s">
        <v>119</v>
      </c>
      <c r="E56" s="59" t="s">
        <v>116</v>
      </c>
      <c r="F56" s="60">
        <f t="shared" si="8"/>
        <v>1956.5217391304348</v>
      </c>
      <c r="G56" s="61">
        <v>6</v>
      </c>
      <c r="H56" s="61">
        <v>1</v>
      </c>
      <c r="I56" s="62">
        <v>30000</v>
      </c>
      <c r="J56" s="63">
        <f t="shared" si="6"/>
        <v>180000</v>
      </c>
      <c r="K56" s="64">
        <f t="shared" si="7"/>
        <v>83.720930232558146</v>
      </c>
    </row>
    <row r="57" spans="2:11" x14ac:dyDescent="0.3">
      <c r="B57" s="57">
        <v>207</v>
      </c>
      <c r="C57" s="58" t="s">
        <v>11</v>
      </c>
      <c r="D57" s="65" t="s">
        <v>120</v>
      </c>
      <c r="E57" s="59" t="s">
        <v>116</v>
      </c>
      <c r="F57" s="60">
        <f t="shared" si="8"/>
        <v>326.08695652173913</v>
      </c>
      <c r="G57" s="61">
        <v>2</v>
      </c>
      <c r="H57" s="61">
        <v>1</v>
      </c>
      <c r="I57" s="62">
        <v>15000</v>
      </c>
      <c r="J57" s="63">
        <f t="shared" si="6"/>
        <v>30000</v>
      </c>
      <c r="K57" s="64">
        <f t="shared" si="7"/>
        <v>13.953488372093023</v>
      </c>
    </row>
    <row r="58" spans="2:11" x14ac:dyDescent="0.3">
      <c r="B58" s="57">
        <v>207</v>
      </c>
      <c r="C58" s="58" t="s">
        <v>11</v>
      </c>
      <c r="D58" s="65" t="s">
        <v>121</v>
      </c>
      <c r="E58" s="59" t="s">
        <v>116</v>
      </c>
      <c r="F58" s="60">
        <f t="shared" si="8"/>
        <v>608.695652173913</v>
      </c>
      <c r="G58" s="61">
        <v>4</v>
      </c>
      <c r="H58" s="61">
        <v>1</v>
      </c>
      <c r="I58" s="62">
        <v>14000</v>
      </c>
      <c r="J58" s="63">
        <f t="shared" si="6"/>
        <v>56000</v>
      </c>
      <c r="K58" s="64">
        <f t="shared" si="7"/>
        <v>26.046511627906977</v>
      </c>
    </row>
    <row r="59" spans="2:11" x14ac:dyDescent="0.3">
      <c r="B59" s="57">
        <v>207</v>
      </c>
      <c r="C59" s="58" t="s">
        <v>11</v>
      </c>
      <c r="D59" s="65" t="s">
        <v>122</v>
      </c>
      <c r="E59" s="59" t="s">
        <v>116</v>
      </c>
      <c r="F59" s="60">
        <f t="shared" si="8"/>
        <v>5434.782608695652</v>
      </c>
      <c r="G59" s="61">
        <v>100</v>
      </c>
      <c r="H59" s="61">
        <v>1</v>
      </c>
      <c r="I59" s="62">
        <v>5000</v>
      </c>
      <c r="J59" s="63">
        <f t="shared" si="6"/>
        <v>500000</v>
      </c>
      <c r="K59" s="64">
        <f t="shared" si="7"/>
        <v>232.55813953488371</v>
      </c>
    </row>
    <row r="60" spans="2:11" x14ac:dyDescent="0.3">
      <c r="B60" s="57">
        <v>207</v>
      </c>
      <c r="C60" s="58" t="s">
        <v>11</v>
      </c>
      <c r="D60" s="65" t="s">
        <v>123</v>
      </c>
      <c r="E60" s="59" t="s">
        <v>116</v>
      </c>
      <c r="F60" s="60">
        <f t="shared" si="8"/>
        <v>2173.913043478261</v>
      </c>
      <c r="G60" s="61">
        <v>100</v>
      </c>
      <c r="H60" s="61">
        <v>1</v>
      </c>
      <c r="I60" s="62">
        <v>2000</v>
      </c>
      <c r="J60" s="63">
        <f t="shared" si="6"/>
        <v>200000</v>
      </c>
      <c r="K60" s="64">
        <f t="shared" si="7"/>
        <v>93.023255813953483</v>
      </c>
    </row>
    <row r="61" spans="2:11" ht="27" x14ac:dyDescent="0.3">
      <c r="B61" s="57">
        <v>207</v>
      </c>
      <c r="C61" s="58" t="s">
        <v>11</v>
      </c>
      <c r="D61" s="65" t="s">
        <v>124</v>
      </c>
      <c r="E61" s="59" t="s">
        <v>125</v>
      </c>
      <c r="F61" s="60">
        <f t="shared" si="8"/>
        <v>3260.8695652173915</v>
      </c>
      <c r="G61" s="61">
        <v>2</v>
      </c>
      <c r="H61" s="61">
        <v>1</v>
      </c>
      <c r="I61" s="62">
        <v>150000</v>
      </c>
      <c r="J61" s="63">
        <f t="shared" si="6"/>
        <v>300000</v>
      </c>
      <c r="K61" s="64">
        <f t="shared" si="7"/>
        <v>139.53488372093022</v>
      </c>
    </row>
    <row r="62" spans="2:11" x14ac:dyDescent="0.3">
      <c r="B62" s="57">
        <v>207</v>
      </c>
      <c r="C62" s="58" t="s">
        <v>11</v>
      </c>
      <c r="D62" s="65" t="s">
        <v>126</v>
      </c>
      <c r="E62" s="59" t="s">
        <v>127</v>
      </c>
      <c r="F62" s="60">
        <f t="shared" si="8"/>
        <v>652.17391304347825</v>
      </c>
      <c r="G62" s="61">
        <v>6</v>
      </c>
      <c r="H62" s="61">
        <v>2</v>
      </c>
      <c r="I62" s="62">
        <v>5000</v>
      </c>
      <c r="J62" s="63">
        <f t="shared" si="6"/>
        <v>60000</v>
      </c>
      <c r="K62" s="64">
        <f t="shared" si="7"/>
        <v>27.906976744186046</v>
      </c>
    </row>
    <row r="63" spans="2:11" x14ac:dyDescent="0.3">
      <c r="B63" s="57">
        <v>207</v>
      </c>
      <c r="C63" s="58" t="s">
        <v>11</v>
      </c>
      <c r="D63" s="65" t="s">
        <v>128</v>
      </c>
      <c r="E63" s="59" t="s">
        <v>127</v>
      </c>
      <c r="F63" s="60">
        <f t="shared" si="8"/>
        <v>217.39130434782609</v>
      </c>
      <c r="G63" s="61">
        <v>2</v>
      </c>
      <c r="H63" s="61">
        <v>2</v>
      </c>
      <c r="I63" s="62">
        <v>5000</v>
      </c>
      <c r="J63" s="63">
        <f t="shared" si="6"/>
        <v>20000</v>
      </c>
      <c r="K63" s="64">
        <f t="shared" si="7"/>
        <v>9.3023255813953494</v>
      </c>
    </row>
    <row r="64" spans="2:11" x14ac:dyDescent="0.3">
      <c r="B64" s="57">
        <v>207</v>
      </c>
      <c r="C64" s="58" t="s">
        <v>11</v>
      </c>
      <c r="D64" s="65" t="s">
        <v>129</v>
      </c>
      <c r="E64" s="59" t="s">
        <v>127</v>
      </c>
      <c r="F64" s="60">
        <f t="shared" si="8"/>
        <v>260.86956521739131</v>
      </c>
      <c r="G64" s="61">
        <v>4</v>
      </c>
      <c r="H64" s="61">
        <v>2</v>
      </c>
      <c r="I64" s="62">
        <v>3000</v>
      </c>
      <c r="J64" s="63">
        <f t="shared" si="6"/>
        <v>24000</v>
      </c>
      <c r="K64" s="64">
        <f t="shared" si="7"/>
        <v>11.162790697674419</v>
      </c>
    </row>
    <row r="65" spans="2:11" x14ac:dyDescent="0.3">
      <c r="B65" s="57">
        <v>207</v>
      </c>
      <c r="C65" s="58" t="s">
        <v>11</v>
      </c>
      <c r="D65" s="65" t="s">
        <v>130</v>
      </c>
      <c r="E65" s="59" t="s">
        <v>127</v>
      </c>
      <c r="F65" s="60">
        <f t="shared" si="8"/>
        <v>217.39130434782609</v>
      </c>
      <c r="G65" s="61">
        <v>4</v>
      </c>
      <c r="H65" s="61">
        <v>1</v>
      </c>
      <c r="I65" s="62">
        <v>5000</v>
      </c>
      <c r="J65" s="63">
        <f t="shared" si="6"/>
        <v>20000</v>
      </c>
      <c r="K65" s="64">
        <f t="shared" si="7"/>
        <v>9.3023255813953494</v>
      </c>
    </row>
    <row r="66" spans="2:11" ht="27" x14ac:dyDescent="0.3">
      <c r="B66" s="57">
        <v>207</v>
      </c>
      <c r="C66" s="58" t="s">
        <v>11</v>
      </c>
      <c r="D66" s="65" t="s">
        <v>131</v>
      </c>
      <c r="E66" s="59" t="s">
        <v>127</v>
      </c>
      <c r="F66" s="60">
        <f t="shared" si="8"/>
        <v>521.73913043478262</v>
      </c>
      <c r="G66" s="61">
        <v>4</v>
      </c>
      <c r="H66" s="61">
        <v>1</v>
      </c>
      <c r="I66" s="62">
        <v>12000</v>
      </c>
      <c r="J66" s="63">
        <f t="shared" si="6"/>
        <v>48000</v>
      </c>
      <c r="K66" s="64">
        <f t="shared" si="7"/>
        <v>22.325581395348838</v>
      </c>
    </row>
    <row r="67" spans="2:11" x14ac:dyDescent="0.3">
      <c r="B67" s="57">
        <v>207</v>
      </c>
      <c r="C67" s="58" t="s">
        <v>11</v>
      </c>
      <c r="D67" s="65" t="s">
        <v>132</v>
      </c>
      <c r="E67" s="59" t="s">
        <v>127</v>
      </c>
      <c r="F67" s="60">
        <f t="shared" si="8"/>
        <v>521.73913043478262</v>
      </c>
      <c r="G67" s="61">
        <v>4</v>
      </c>
      <c r="H67" s="61">
        <v>1</v>
      </c>
      <c r="I67" s="62">
        <v>12000</v>
      </c>
      <c r="J67" s="63">
        <f t="shared" si="6"/>
        <v>48000</v>
      </c>
      <c r="K67" s="64">
        <f t="shared" si="7"/>
        <v>22.325581395348838</v>
      </c>
    </row>
    <row r="68" spans="2:11" x14ac:dyDescent="0.3">
      <c r="B68" s="57">
        <v>207</v>
      </c>
      <c r="C68" s="58" t="s">
        <v>11</v>
      </c>
      <c r="D68" s="65" t="s">
        <v>133</v>
      </c>
      <c r="E68" s="59" t="s">
        <v>127</v>
      </c>
      <c r="F68" s="60">
        <f t="shared" si="8"/>
        <v>217.39130434782609</v>
      </c>
      <c r="G68" s="61">
        <v>4</v>
      </c>
      <c r="H68" s="61">
        <v>1</v>
      </c>
      <c r="I68" s="62">
        <v>5000</v>
      </c>
      <c r="J68" s="63">
        <f t="shared" si="6"/>
        <v>20000</v>
      </c>
      <c r="K68" s="64">
        <f t="shared" si="7"/>
        <v>9.3023255813953494</v>
      </c>
    </row>
    <row r="69" spans="2:11" x14ac:dyDescent="0.3">
      <c r="B69" s="57">
        <v>207</v>
      </c>
      <c r="C69" s="58" t="s">
        <v>11</v>
      </c>
      <c r="D69" s="65" t="s">
        <v>134</v>
      </c>
      <c r="E69" s="59" t="s">
        <v>127</v>
      </c>
      <c r="F69" s="60">
        <f t="shared" si="8"/>
        <v>326.08695652173913</v>
      </c>
      <c r="G69" s="61">
        <v>2</v>
      </c>
      <c r="H69" s="61">
        <v>1</v>
      </c>
      <c r="I69" s="62">
        <v>15000</v>
      </c>
      <c r="J69" s="63">
        <f t="shared" si="6"/>
        <v>30000</v>
      </c>
      <c r="K69" s="64">
        <f t="shared" si="7"/>
        <v>13.953488372093023</v>
      </c>
    </row>
    <row r="70" spans="2:11" x14ac:dyDescent="0.3">
      <c r="B70" s="57">
        <v>207</v>
      </c>
      <c r="C70" s="58" t="s">
        <v>11</v>
      </c>
      <c r="D70" s="65" t="s">
        <v>135</v>
      </c>
      <c r="E70" s="59" t="s">
        <v>127</v>
      </c>
      <c r="F70" s="60">
        <f t="shared" si="8"/>
        <v>108.69565217391305</v>
      </c>
      <c r="G70" s="61">
        <v>2</v>
      </c>
      <c r="H70" s="61">
        <v>1</v>
      </c>
      <c r="I70" s="62">
        <v>5000</v>
      </c>
      <c r="J70" s="63">
        <f t="shared" si="6"/>
        <v>10000</v>
      </c>
      <c r="K70" s="64">
        <f t="shared" si="7"/>
        <v>4.6511627906976747</v>
      </c>
    </row>
    <row r="71" spans="2:11" x14ac:dyDescent="0.3">
      <c r="B71" s="57">
        <v>207</v>
      </c>
      <c r="C71" s="58" t="s">
        <v>11</v>
      </c>
      <c r="D71" s="65" t="s">
        <v>136</v>
      </c>
      <c r="E71" s="59" t="s">
        <v>127</v>
      </c>
      <c r="F71" s="60">
        <f t="shared" si="8"/>
        <v>1304.3478260869565</v>
      </c>
      <c r="G71" s="61">
        <v>3</v>
      </c>
      <c r="H71" s="61">
        <v>2</v>
      </c>
      <c r="I71" s="62">
        <v>20000</v>
      </c>
      <c r="J71" s="63">
        <f t="shared" si="6"/>
        <v>120000</v>
      </c>
      <c r="K71" s="64">
        <f t="shared" si="7"/>
        <v>55.813953488372093</v>
      </c>
    </row>
    <row r="72" spans="2:11" x14ac:dyDescent="0.3">
      <c r="B72" s="57">
        <v>207</v>
      </c>
      <c r="C72" s="58" t="s">
        <v>11</v>
      </c>
      <c r="D72" s="65" t="s">
        <v>137</v>
      </c>
      <c r="E72" s="59" t="s">
        <v>127</v>
      </c>
      <c r="F72" s="60">
        <f t="shared" si="8"/>
        <v>108.69565217391305</v>
      </c>
      <c r="G72" s="61">
        <v>2</v>
      </c>
      <c r="H72" s="61">
        <v>1</v>
      </c>
      <c r="I72" s="62">
        <v>5000</v>
      </c>
      <c r="J72" s="63">
        <f t="shared" si="6"/>
        <v>10000</v>
      </c>
      <c r="K72" s="64">
        <f t="shared" si="7"/>
        <v>4.6511627906976747</v>
      </c>
    </row>
    <row r="73" spans="2:11" x14ac:dyDescent="0.3">
      <c r="B73" s="57">
        <v>207</v>
      </c>
      <c r="C73" s="58" t="s">
        <v>11</v>
      </c>
      <c r="D73" s="65" t="s">
        <v>138</v>
      </c>
      <c r="E73" s="59" t="s">
        <v>127</v>
      </c>
      <c r="F73" s="60">
        <f t="shared" si="8"/>
        <v>10869.565217391304</v>
      </c>
      <c r="G73" s="61">
        <v>4</v>
      </c>
      <c r="H73" s="61">
        <v>1</v>
      </c>
      <c r="I73" s="62">
        <v>250000</v>
      </c>
      <c r="J73" s="63">
        <f t="shared" si="6"/>
        <v>1000000</v>
      </c>
      <c r="K73" s="64">
        <f t="shared" si="7"/>
        <v>465.11627906976742</v>
      </c>
    </row>
    <row r="74" spans="2:11" x14ac:dyDescent="0.3">
      <c r="B74" s="57">
        <v>207</v>
      </c>
      <c r="C74" s="58" t="s">
        <v>11</v>
      </c>
      <c r="D74" s="65" t="s">
        <v>139</v>
      </c>
      <c r="E74" s="59" t="s">
        <v>127</v>
      </c>
      <c r="F74" s="60">
        <f t="shared" si="8"/>
        <v>869.56521739130437</v>
      </c>
      <c r="G74" s="61">
        <v>4</v>
      </c>
      <c r="H74" s="61">
        <v>1</v>
      </c>
      <c r="I74" s="62">
        <v>20000</v>
      </c>
      <c r="J74" s="63">
        <f t="shared" si="6"/>
        <v>80000</v>
      </c>
      <c r="K74" s="64">
        <f t="shared" si="7"/>
        <v>37.209302325581397</v>
      </c>
    </row>
    <row r="75" spans="2:11" x14ac:dyDescent="0.3">
      <c r="B75" s="57">
        <v>207</v>
      </c>
      <c r="C75" s="58" t="s">
        <v>11</v>
      </c>
      <c r="D75" s="65" t="s">
        <v>140</v>
      </c>
      <c r="E75" s="59" t="s">
        <v>127</v>
      </c>
      <c r="F75" s="60">
        <f t="shared" si="8"/>
        <v>1086.9565217391305</v>
      </c>
      <c r="G75" s="61">
        <v>100</v>
      </c>
      <c r="H75" s="61">
        <v>1</v>
      </c>
      <c r="I75" s="62">
        <v>1000</v>
      </c>
      <c r="J75" s="63">
        <f t="shared" si="6"/>
        <v>100000</v>
      </c>
      <c r="K75" s="64">
        <f t="shared" si="7"/>
        <v>46.511627906976742</v>
      </c>
    </row>
    <row r="76" spans="2:11" x14ac:dyDescent="0.3">
      <c r="B76" s="57">
        <v>207</v>
      </c>
      <c r="C76" s="58" t="s">
        <v>11</v>
      </c>
      <c r="D76" s="65" t="s">
        <v>141</v>
      </c>
      <c r="E76" s="59" t="s">
        <v>127</v>
      </c>
      <c r="F76" s="60">
        <f t="shared" si="8"/>
        <v>456.52173913043481</v>
      </c>
      <c r="G76" s="61">
        <v>3</v>
      </c>
      <c r="H76" s="61">
        <v>2</v>
      </c>
      <c r="I76" s="62">
        <v>7000</v>
      </c>
      <c r="J76" s="63">
        <f t="shared" si="6"/>
        <v>42000</v>
      </c>
      <c r="K76" s="64">
        <f t="shared" si="7"/>
        <v>19.534883720930232</v>
      </c>
    </row>
    <row r="77" spans="2:11" x14ac:dyDescent="0.3">
      <c r="B77" s="98"/>
      <c r="C77" s="99"/>
      <c r="D77" s="95"/>
      <c r="E77" s="96"/>
      <c r="F77" s="66"/>
      <c r="G77" s="66"/>
      <c r="H77" s="66"/>
      <c r="I77" s="97"/>
      <c r="J77" s="63">
        <f t="shared" si="6"/>
        <v>0</v>
      </c>
      <c r="K77" s="64">
        <f t="shared" si="6"/>
        <v>0</v>
      </c>
    </row>
    <row r="78" spans="2:11" x14ac:dyDescent="0.3">
      <c r="B78" s="101" t="s">
        <v>73</v>
      </c>
      <c r="C78" s="102"/>
      <c r="D78" s="103" t="s">
        <v>73</v>
      </c>
      <c r="E78" s="104"/>
      <c r="F78" s="105">
        <f>SUM(F51:F77)</f>
        <v>44217.391304347831</v>
      </c>
      <c r="G78" s="106"/>
      <c r="H78" s="106"/>
      <c r="I78" s="107"/>
      <c r="J78" s="108">
        <f>SUM(J51:J77)</f>
        <v>4068000</v>
      </c>
      <c r="K78" s="109">
        <f>SUM(K51:K77)</f>
        <v>1892.0930232558139</v>
      </c>
    </row>
    <row r="79" spans="2:11" x14ac:dyDescent="0.3">
      <c r="B79" s="110"/>
      <c r="C79" s="111"/>
      <c r="D79" s="112"/>
      <c r="E79" s="113"/>
      <c r="F79" s="114"/>
      <c r="G79" s="114"/>
      <c r="H79" s="114"/>
      <c r="I79" s="115"/>
      <c r="J79" s="116"/>
      <c r="K79" s="117"/>
    </row>
    <row r="80" spans="2:11" x14ac:dyDescent="0.3">
      <c r="B80" s="110"/>
      <c r="C80" s="111"/>
      <c r="D80" s="112"/>
      <c r="E80" s="113"/>
      <c r="F80" s="114"/>
      <c r="G80" s="114"/>
      <c r="H80" s="114"/>
      <c r="I80" s="115"/>
      <c r="J80" s="116"/>
      <c r="K80" s="117"/>
    </row>
    <row r="81" spans="2:11" ht="16.2" thickBot="1" x14ac:dyDescent="0.35">
      <c r="B81" s="85" t="s">
        <v>142</v>
      </c>
      <c r="C81" s="86"/>
      <c r="D81" s="87"/>
      <c r="E81" s="88"/>
      <c r="F81" s="89"/>
      <c r="G81" s="89"/>
      <c r="H81" s="89"/>
      <c r="I81" s="90"/>
      <c r="J81" s="118"/>
      <c r="K81" s="92"/>
    </row>
    <row r="82" spans="2:11" ht="16.2" thickBot="1" x14ac:dyDescent="0.35">
      <c r="B82" s="44" t="s">
        <v>59</v>
      </c>
      <c r="C82" s="45" t="s">
        <v>60</v>
      </c>
      <c r="D82" s="46" t="s">
        <v>61</v>
      </c>
      <c r="E82" s="47" t="s">
        <v>62</v>
      </c>
      <c r="F82" s="48" t="s">
        <v>63</v>
      </c>
      <c r="G82" s="48" t="s">
        <v>64</v>
      </c>
      <c r="H82" s="48" t="s">
        <v>65</v>
      </c>
      <c r="I82" s="49" t="s">
        <v>66</v>
      </c>
      <c r="J82" s="50" t="s">
        <v>67</v>
      </c>
      <c r="K82" s="51" t="s">
        <v>68</v>
      </c>
    </row>
    <row r="83" spans="2:11" x14ac:dyDescent="0.3">
      <c r="B83" s="57">
        <v>302</v>
      </c>
      <c r="C83" s="58" t="s">
        <v>36</v>
      </c>
      <c r="D83" s="65" t="s">
        <v>143</v>
      </c>
      <c r="E83" s="59" t="s">
        <v>144</v>
      </c>
      <c r="F83" s="60">
        <f t="shared" ref="F83:F116" si="9">J83/$E$3</f>
        <v>6956.521739130435</v>
      </c>
      <c r="G83" s="61">
        <v>4</v>
      </c>
      <c r="H83" s="61">
        <v>2</v>
      </c>
      <c r="I83" s="62">
        <v>80000</v>
      </c>
      <c r="J83" s="63">
        <f t="shared" ref="J83:J116" si="10">G83*H83*I83</f>
        <v>640000</v>
      </c>
      <c r="K83" s="64">
        <f t="shared" ref="K83:K116" si="11">J83/$E$4</f>
        <v>297.67441860465118</v>
      </c>
    </row>
    <row r="84" spans="2:11" x14ac:dyDescent="0.3">
      <c r="B84" s="57">
        <v>302</v>
      </c>
      <c r="C84" s="58" t="s">
        <v>36</v>
      </c>
      <c r="D84" s="65" t="s">
        <v>145</v>
      </c>
      <c r="E84" s="59" t="s">
        <v>144</v>
      </c>
      <c r="F84" s="60">
        <f t="shared" si="9"/>
        <v>4347.826086956522</v>
      </c>
      <c r="G84" s="61">
        <v>2</v>
      </c>
      <c r="H84" s="61">
        <v>2</v>
      </c>
      <c r="I84" s="62">
        <v>100000</v>
      </c>
      <c r="J84" s="63">
        <f t="shared" si="10"/>
        <v>400000</v>
      </c>
      <c r="K84" s="64">
        <f t="shared" si="11"/>
        <v>186.04651162790697</v>
      </c>
    </row>
    <row r="85" spans="2:11" x14ac:dyDescent="0.3">
      <c r="B85" s="57">
        <v>302</v>
      </c>
      <c r="C85" s="58" t="s">
        <v>36</v>
      </c>
      <c r="D85" s="65" t="s">
        <v>146</v>
      </c>
      <c r="E85" s="59" t="s">
        <v>147</v>
      </c>
      <c r="F85" s="60">
        <f t="shared" si="9"/>
        <v>434.78260869565219</v>
      </c>
      <c r="G85" s="61">
        <v>8</v>
      </c>
      <c r="H85" s="61">
        <v>1</v>
      </c>
      <c r="I85" s="62">
        <v>5000</v>
      </c>
      <c r="J85" s="63">
        <f t="shared" si="10"/>
        <v>40000</v>
      </c>
      <c r="K85" s="64">
        <f t="shared" si="11"/>
        <v>18.604651162790699</v>
      </c>
    </row>
    <row r="86" spans="2:11" x14ac:dyDescent="0.3">
      <c r="B86" s="57">
        <v>302</v>
      </c>
      <c r="C86" s="58" t="s">
        <v>36</v>
      </c>
      <c r="D86" s="65" t="s">
        <v>148</v>
      </c>
      <c r="E86" s="59" t="s">
        <v>147</v>
      </c>
      <c r="F86" s="60">
        <f t="shared" si="9"/>
        <v>652.17391304347825</v>
      </c>
      <c r="G86" s="61">
        <v>20</v>
      </c>
      <c r="H86" s="61">
        <v>1</v>
      </c>
      <c r="I86" s="62">
        <v>3000</v>
      </c>
      <c r="J86" s="63">
        <f t="shared" si="10"/>
        <v>60000</v>
      </c>
      <c r="K86" s="64">
        <f t="shared" si="11"/>
        <v>27.906976744186046</v>
      </c>
    </row>
    <row r="87" spans="2:11" x14ac:dyDescent="0.3">
      <c r="B87" s="57">
        <v>302</v>
      </c>
      <c r="C87" s="58" t="s">
        <v>36</v>
      </c>
      <c r="D87" s="65" t="s">
        <v>149</v>
      </c>
      <c r="E87" s="59" t="s">
        <v>147</v>
      </c>
      <c r="F87" s="60">
        <f t="shared" si="9"/>
        <v>217.39130434782609</v>
      </c>
      <c r="G87" s="61">
        <v>4</v>
      </c>
      <c r="H87" s="61">
        <v>1</v>
      </c>
      <c r="I87" s="62">
        <v>5000</v>
      </c>
      <c r="J87" s="63">
        <f t="shared" si="10"/>
        <v>20000</v>
      </c>
      <c r="K87" s="64">
        <f t="shared" si="11"/>
        <v>9.3023255813953494</v>
      </c>
    </row>
    <row r="88" spans="2:11" x14ac:dyDescent="0.3">
      <c r="B88" s="57">
        <v>302</v>
      </c>
      <c r="C88" s="58" t="s">
        <v>36</v>
      </c>
      <c r="D88" s="65" t="s">
        <v>150</v>
      </c>
      <c r="E88" s="59" t="s">
        <v>151</v>
      </c>
      <c r="F88" s="60">
        <f t="shared" si="9"/>
        <v>347.82608695652175</v>
      </c>
      <c r="G88" s="61">
        <v>4</v>
      </c>
      <c r="H88" s="61">
        <v>1</v>
      </c>
      <c r="I88" s="62">
        <v>8000</v>
      </c>
      <c r="J88" s="63">
        <f t="shared" si="10"/>
        <v>32000</v>
      </c>
      <c r="K88" s="64">
        <f t="shared" si="11"/>
        <v>14.883720930232558</v>
      </c>
    </row>
    <row r="89" spans="2:11" x14ac:dyDescent="0.3">
      <c r="B89" s="57">
        <v>302</v>
      </c>
      <c r="C89" s="58" t="s">
        <v>36</v>
      </c>
      <c r="D89" s="65" t="s">
        <v>152</v>
      </c>
      <c r="E89" s="59" t="s">
        <v>153</v>
      </c>
      <c r="F89" s="60">
        <f t="shared" si="9"/>
        <v>173.91304347826087</v>
      </c>
      <c r="G89" s="61">
        <v>2</v>
      </c>
      <c r="H89" s="61">
        <v>1</v>
      </c>
      <c r="I89" s="62">
        <v>8000</v>
      </c>
      <c r="J89" s="63">
        <f t="shared" si="10"/>
        <v>16000</v>
      </c>
      <c r="K89" s="64">
        <f t="shared" si="11"/>
        <v>7.441860465116279</v>
      </c>
    </row>
    <row r="90" spans="2:11" x14ac:dyDescent="0.3">
      <c r="B90" s="57">
        <v>302</v>
      </c>
      <c r="C90" s="58" t="s">
        <v>36</v>
      </c>
      <c r="D90" s="65" t="s">
        <v>154</v>
      </c>
      <c r="E90" s="59" t="s">
        <v>153</v>
      </c>
      <c r="F90" s="60">
        <f t="shared" si="9"/>
        <v>434.78260869565219</v>
      </c>
      <c r="G90" s="61">
        <v>10</v>
      </c>
      <c r="H90" s="61">
        <v>1</v>
      </c>
      <c r="I90" s="62">
        <v>4000</v>
      </c>
      <c r="J90" s="63">
        <f t="shared" si="10"/>
        <v>40000</v>
      </c>
      <c r="K90" s="64">
        <f t="shared" si="11"/>
        <v>18.604651162790699</v>
      </c>
    </row>
    <row r="91" spans="2:11" x14ac:dyDescent="0.3">
      <c r="B91" s="57">
        <v>302</v>
      </c>
      <c r="C91" s="58" t="s">
        <v>36</v>
      </c>
      <c r="D91" s="65" t="s">
        <v>155</v>
      </c>
      <c r="E91" s="59" t="s">
        <v>153</v>
      </c>
      <c r="F91" s="60">
        <f t="shared" si="9"/>
        <v>1304.3478260869565</v>
      </c>
      <c r="G91" s="61">
        <v>1</v>
      </c>
      <c r="H91" s="61">
        <v>2</v>
      </c>
      <c r="I91" s="62">
        <v>60000</v>
      </c>
      <c r="J91" s="63">
        <f t="shared" si="10"/>
        <v>120000</v>
      </c>
      <c r="K91" s="64">
        <f t="shared" si="11"/>
        <v>55.813953488372093</v>
      </c>
    </row>
    <row r="92" spans="2:11" x14ac:dyDescent="0.3">
      <c r="B92" s="57">
        <v>302</v>
      </c>
      <c r="C92" s="58" t="s">
        <v>36</v>
      </c>
      <c r="D92" s="65" t="s">
        <v>156</v>
      </c>
      <c r="E92" s="59"/>
      <c r="F92" s="60">
        <f t="shared" si="9"/>
        <v>173.91304347826087</v>
      </c>
      <c r="G92" s="61">
        <v>1</v>
      </c>
      <c r="H92" s="61">
        <v>2</v>
      </c>
      <c r="I92" s="62">
        <v>8000</v>
      </c>
      <c r="J92" s="63">
        <f t="shared" si="10"/>
        <v>16000</v>
      </c>
      <c r="K92" s="64">
        <f t="shared" si="11"/>
        <v>7.441860465116279</v>
      </c>
    </row>
    <row r="93" spans="2:11" x14ac:dyDescent="0.3">
      <c r="B93" s="57">
        <v>302</v>
      </c>
      <c r="C93" s="58" t="s">
        <v>36</v>
      </c>
      <c r="D93" s="65" t="s">
        <v>157</v>
      </c>
      <c r="E93" s="59" t="s">
        <v>153</v>
      </c>
      <c r="F93" s="60">
        <f t="shared" si="9"/>
        <v>391.30434782608694</v>
      </c>
      <c r="G93" s="61">
        <v>1</v>
      </c>
      <c r="H93" s="61">
        <v>2</v>
      </c>
      <c r="I93" s="62">
        <v>18000</v>
      </c>
      <c r="J93" s="63">
        <f t="shared" si="10"/>
        <v>36000</v>
      </c>
      <c r="K93" s="64">
        <f t="shared" si="11"/>
        <v>16.744186046511629</v>
      </c>
    </row>
    <row r="94" spans="2:11" x14ac:dyDescent="0.3">
      <c r="B94" s="57">
        <v>302</v>
      </c>
      <c r="C94" s="58" t="s">
        <v>36</v>
      </c>
      <c r="D94" s="65" t="s">
        <v>158</v>
      </c>
      <c r="E94" s="59" t="s">
        <v>153</v>
      </c>
      <c r="F94" s="60">
        <f t="shared" si="9"/>
        <v>760.86956521739125</v>
      </c>
      <c r="G94" s="61">
        <v>1</v>
      </c>
      <c r="H94" s="61">
        <v>1</v>
      </c>
      <c r="I94" s="62">
        <v>70000</v>
      </c>
      <c r="J94" s="63">
        <f t="shared" si="10"/>
        <v>70000</v>
      </c>
      <c r="K94" s="64">
        <f t="shared" si="11"/>
        <v>32.558139534883722</v>
      </c>
    </row>
    <row r="95" spans="2:11" x14ac:dyDescent="0.3">
      <c r="B95" s="57">
        <v>302</v>
      </c>
      <c r="C95" s="58" t="s">
        <v>36</v>
      </c>
      <c r="D95" s="65" t="s">
        <v>159</v>
      </c>
      <c r="E95" s="59" t="s">
        <v>116</v>
      </c>
      <c r="F95" s="60">
        <f t="shared" si="9"/>
        <v>760.86956521739125</v>
      </c>
      <c r="G95" s="61">
        <v>10</v>
      </c>
      <c r="H95" s="61">
        <v>1</v>
      </c>
      <c r="I95" s="62">
        <v>7000</v>
      </c>
      <c r="J95" s="63">
        <f t="shared" si="10"/>
        <v>70000</v>
      </c>
      <c r="K95" s="64">
        <f t="shared" si="11"/>
        <v>32.558139534883722</v>
      </c>
    </row>
    <row r="96" spans="2:11" x14ac:dyDescent="0.3">
      <c r="B96" s="57">
        <v>302</v>
      </c>
      <c r="C96" s="58" t="s">
        <v>36</v>
      </c>
      <c r="D96" s="65" t="s">
        <v>160</v>
      </c>
      <c r="E96" s="59" t="s">
        <v>116</v>
      </c>
      <c r="F96" s="60">
        <f t="shared" si="9"/>
        <v>1304.3478260869565</v>
      </c>
      <c r="G96" s="61">
        <v>10</v>
      </c>
      <c r="H96" s="61">
        <v>1</v>
      </c>
      <c r="I96" s="62">
        <v>12000</v>
      </c>
      <c r="J96" s="63">
        <f t="shared" si="10"/>
        <v>120000</v>
      </c>
      <c r="K96" s="64">
        <f t="shared" si="11"/>
        <v>55.813953488372093</v>
      </c>
    </row>
    <row r="97" spans="2:11" x14ac:dyDescent="0.3">
      <c r="B97" s="57">
        <v>302</v>
      </c>
      <c r="C97" s="58" t="s">
        <v>36</v>
      </c>
      <c r="D97" s="65" t="s">
        <v>161</v>
      </c>
      <c r="E97" s="59" t="s">
        <v>116</v>
      </c>
      <c r="F97" s="60">
        <f t="shared" si="9"/>
        <v>434.78260869565219</v>
      </c>
      <c r="G97" s="61">
        <v>10</v>
      </c>
      <c r="H97" s="61">
        <v>1</v>
      </c>
      <c r="I97" s="62">
        <v>4000</v>
      </c>
      <c r="J97" s="63">
        <f t="shared" si="10"/>
        <v>40000</v>
      </c>
      <c r="K97" s="64">
        <f t="shared" si="11"/>
        <v>18.604651162790699</v>
      </c>
    </row>
    <row r="98" spans="2:11" x14ac:dyDescent="0.3">
      <c r="B98" s="57">
        <v>302</v>
      </c>
      <c r="C98" s="58" t="s">
        <v>36</v>
      </c>
      <c r="D98" s="65" t="s">
        <v>162</v>
      </c>
      <c r="E98" s="59" t="s">
        <v>116</v>
      </c>
      <c r="F98" s="60">
        <f t="shared" si="9"/>
        <v>369.56521739130437</v>
      </c>
      <c r="G98" s="61">
        <v>2</v>
      </c>
      <c r="H98" s="61">
        <v>1</v>
      </c>
      <c r="I98" s="62">
        <v>17000</v>
      </c>
      <c r="J98" s="63">
        <f t="shared" si="10"/>
        <v>34000</v>
      </c>
      <c r="K98" s="64">
        <f t="shared" si="11"/>
        <v>15.813953488372093</v>
      </c>
    </row>
    <row r="99" spans="2:11" x14ac:dyDescent="0.3">
      <c r="B99" s="57">
        <v>302</v>
      </c>
      <c r="C99" s="58" t="s">
        <v>36</v>
      </c>
      <c r="D99" s="65" t="s">
        <v>163</v>
      </c>
      <c r="E99" s="59" t="s">
        <v>116</v>
      </c>
      <c r="F99" s="60">
        <f t="shared" si="9"/>
        <v>152.17391304347825</v>
      </c>
      <c r="G99" s="61">
        <v>1</v>
      </c>
      <c r="H99" s="61">
        <v>1</v>
      </c>
      <c r="I99" s="62">
        <v>14000</v>
      </c>
      <c r="J99" s="63">
        <f t="shared" si="10"/>
        <v>14000</v>
      </c>
      <c r="K99" s="64">
        <f t="shared" si="11"/>
        <v>6.5116279069767442</v>
      </c>
    </row>
    <row r="100" spans="2:11" x14ac:dyDescent="0.3">
      <c r="B100" s="57">
        <v>302</v>
      </c>
      <c r="C100" s="58" t="s">
        <v>36</v>
      </c>
      <c r="D100" s="65" t="s">
        <v>164</v>
      </c>
      <c r="E100" s="59" t="s">
        <v>165</v>
      </c>
      <c r="F100" s="60">
        <f t="shared" si="9"/>
        <v>521.73913043478262</v>
      </c>
      <c r="G100" s="61">
        <v>2</v>
      </c>
      <c r="H100" s="61">
        <v>2</v>
      </c>
      <c r="I100" s="62">
        <v>12000</v>
      </c>
      <c r="J100" s="63">
        <f t="shared" si="10"/>
        <v>48000</v>
      </c>
      <c r="K100" s="64">
        <f t="shared" si="11"/>
        <v>22.325581395348838</v>
      </c>
    </row>
    <row r="101" spans="2:11" x14ac:dyDescent="0.3">
      <c r="B101" s="57">
        <v>302</v>
      </c>
      <c r="C101" s="58" t="s">
        <v>36</v>
      </c>
      <c r="D101" s="65" t="s">
        <v>166</v>
      </c>
      <c r="E101" s="59" t="s">
        <v>165</v>
      </c>
      <c r="F101" s="60">
        <f t="shared" si="9"/>
        <v>500</v>
      </c>
      <c r="G101" s="61">
        <v>2</v>
      </c>
      <c r="H101" s="61">
        <v>2</v>
      </c>
      <c r="I101" s="62">
        <v>11500</v>
      </c>
      <c r="J101" s="63">
        <f t="shared" si="10"/>
        <v>46000</v>
      </c>
      <c r="K101" s="64">
        <f t="shared" si="11"/>
        <v>21.395348837209301</v>
      </c>
    </row>
    <row r="102" spans="2:11" x14ac:dyDescent="0.3">
      <c r="B102" s="57">
        <v>302</v>
      </c>
      <c r="C102" s="58" t="s">
        <v>36</v>
      </c>
      <c r="D102" s="65" t="s">
        <v>167</v>
      </c>
      <c r="E102" s="59" t="s">
        <v>168</v>
      </c>
      <c r="F102" s="60">
        <f t="shared" si="9"/>
        <v>521.73913043478262</v>
      </c>
      <c r="G102" s="61">
        <v>1</v>
      </c>
      <c r="H102" s="61">
        <v>6</v>
      </c>
      <c r="I102" s="62">
        <v>8000</v>
      </c>
      <c r="J102" s="63">
        <f t="shared" si="10"/>
        <v>48000</v>
      </c>
      <c r="K102" s="64">
        <f t="shared" si="11"/>
        <v>22.325581395348838</v>
      </c>
    </row>
    <row r="103" spans="2:11" x14ac:dyDescent="0.3">
      <c r="B103" s="57">
        <v>302</v>
      </c>
      <c r="C103" s="58" t="s">
        <v>36</v>
      </c>
      <c r="D103" s="65" t="s">
        <v>169</v>
      </c>
      <c r="E103" s="59" t="s">
        <v>168</v>
      </c>
      <c r="F103" s="60">
        <f t="shared" si="9"/>
        <v>347.82608695652175</v>
      </c>
      <c r="G103" s="61">
        <v>1</v>
      </c>
      <c r="H103" s="61">
        <v>2</v>
      </c>
      <c r="I103" s="62">
        <v>16000</v>
      </c>
      <c r="J103" s="63">
        <f t="shared" si="10"/>
        <v>32000</v>
      </c>
      <c r="K103" s="64">
        <f t="shared" si="11"/>
        <v>14.883720930232558</v>
      </c>
    </row>
    <row r="104" spans="2:11" x14ac:dyDescent="0.3">
      <c r="B104" s="57">
        <v>302</v>
      </c>
      <c r="C104" s="58" t="s">
        <v>36</v>
      </c>
      <c r="D104" s="65" t="s">
        <v>170</v>
      </c>
      <c r="E104" s="59" t="s">
        <v>168</v>
      </c>
      <c r="F104" s="60">
        <f t="shared" si="9"/>
        <v>326.08695652173913</v>
      </c>
      <c r="G104" s="61">
        <v>1</v>
      </c>
      <c r="H104" s="61">
        <v>2</v>
      </c>
      <c r="I104" s="62">
        <v>15000</v>
      </c>
      <c r="J104" s="63">
        <f t="shared" si="10"/>
        <v>30000</v>
      </c>
      <c r="K104" s="64">
        <f t="shared" si="11"/>
        <v>13.953488372093023</v>
      </c>
    </row>
    <row r="105" spans="2:11" x14ac:dyDescent="0.3">
      <c r="B105" s="57">
        <v>302</v>
      </c>
      <c r="C105" s="58" t="s">
        <v>36</v>
      </c>
      <c r="D105" s="65" t="s">
        <v>171</v>
      </c>
      <c r="E105" s="59" t="s">
        <v>165</v>
      </c>
      <c r="F105" s="60">
        <f t="shared" si="9"/>
        <v>706.52173913043475</v>
      </c>
      <c r="G105" s="61">
        <v>25</v>
      </c>
      <c r="H105" s="61">
        <v>2</v>
      </c>
      <c r="I105" s="62">
        <v>1300</v>
      </c>
      <c r="J105" s="63">
        <f t="shared" si="10"/>
        <v>65000</v>
      </c>
      <c r="K105" s="64">
        <f t="shared" si="11"/>
        <v>30.232558139534884</v>
      </c>
    </row>
    <row r="106" spans="2:11" x14ac:dyDescent="0.3">
      <c r="B106" s="57">
        <v>302</v>
      </c>
      <c r="C106" s="58" t="s">
        <v>36</v>
      </c>
      <c r="D106" s="65" t="s">
        <v>172</v>
      </c>
      <c r="E106" s="59" t="s">
        <v>168</v>
      </c>
      <c r="F106" s="60">
        <f t="shared" si="9"/>
        <v>293.47826086956519</v>
      </c>
      <c r="G106" s="61">
        <v>3</v>
      </c>
      <c r="H106" s="61">
        <v>1</v>
      </c>
      <c r="I106" s="62">
        <v>9000</v>
      </c>
      <c r="J106" s="63">
        <f t="shared" si="10"/>
        <v>27000</v>
      </c>
      <c r="K106" s="64">
        <f t="shared" si="11"/>
        <v>12.55813953488372</v>
      </c>
    </row>
    <row r="107" spans="2:11" x14ac:dyDescent="0.3">
      <c r="B107" s="57">
        <v>302</v>
      </c>
      <c r="C107" s="58" t="s">
        <v>36</v>
      </c>
      <c r="D107" s="65" t="s">
        <v>173</v>
      </c>
      <c r="E107" s="59" t="s">
        <v>168</v>
      </c>
      <c r="F107" s="60">
        <f t="shared" si="9"/>
        <v>391.30434782608694</v>
      </c>
      <c r="G107" s="61">
        <v>4</v>
      </c>
      <c r="H107" s="61">
        <v>1</v>
      </c>
      <c r="I107" s="62">
        <v>9000</v>
      </c>
      <c r="J107" s="63">
        <f t="shared" si="10"/>
        <v>36000</v>
      </c>
      <c r="K107" s="64">
        <f t="shared" si="11"/>
        <v>16.744186046511629</v>
      </c>
    </row>
    <row r="108" spans="2:11" x14ac:dyDescent="0.3">
      <c r="B108" s="57">
        <v>302</v>
      </c>
      <c r="C108" s="58" t="s">
        <v>36</v>
      </c>
      <c r="D108" s="65" t="s">
        <v>174</v>
      </c>
      <c r="E108" s="59" t="s">
        <v>175</v>
      </c>
      <c r="F108" s="60">
        <f t="shared" si="9"/>
        <v>1086.9565217391305</v>
      </c>
      <c r="G108" s="61">
        <v>100</v>
      </c>
      <c r="H108" s="61">
        <v>2</v>
      </c>
      <c r="I108" s="62">
        <v>500</v>
      </c>
      <c r="J108" s="63">
        <f t="shared" si="10"/>
        <v>100000</v>
      </c>
      <c r="K108" s="64">
        <f t="shared" si="11"/>
        <v>46.511627906976742</v>
      </c>
    </row>
    <row r="109" spans="2:11" x14ac:dyDescent="0.3">
      <c r="B109" s="57">
        <v>302</v>
      </c>
      <c r="C109" s="58" t="s">
        <v>36</v>
      </c>
      <c r="D109" s="95" t="s">
        <v>176</v>
      </c>
      <c r="E109" s="96" t="s">
        <v>177</v>
      </c>
      <c r="F109" s="60">
        <f t="shared" si="9"/>
        <v>2608.695652173913</v>
      </c>
      <c r="G109" s="66">
        <v>2</v>
      </c>
      <c r="H109" s="66">
        <v>2</v>
      </c>
      <c r="I109" s="97">
        <v>60000</v>
      </c>
      <c r="J109" s="63">
        <f t="shared" si="10"/>
        <v>240000</v>
      </c>
      <c r="K109" s="64">
        <f t="shared" si="11"/>
        <v>111.62790697674419</v>
      </c>
    </row>
    <row r="110" spans="2:11" s="56" customFormat="1" x14ac:dyDescent="0.3">
      <c r="B110" s="57">
        <v>302</v>
      </c>
      <c r="C110" s="58" t="s">
        <v>36</v>
      </c>
      <c r="D110" s="119" t="s">
        <v>178</v>
      </c>
      <c r="E110" s="120" t="s">
        <v>179</v>
      </c>
      <c r="F110" s="60">
        <f t="shared" si="9"/>
        <v>217.39130434782609</v>
      </c>
      <c r="G110" s="121">
        <v>1</v>
      </c>
      <c r="H110" s="121">
        <v>1</v>
      </c>
      <c r="I110" s="122">
        <v>20000</v>
      </c>
      <c r="J110" s="123">
        <f t="shared" si="10"/>
        <v>20000</v>
      </c>
      <c r="K110" s="64">
        <f t="shared" si="11"/>
        <v>9.3023255813953494</v>
      </c>
    </row>
    <row r="111" spans="2:11" x14ac:dyDescent="0.3">
      <c r="B111" s="57">
        <v>302</v>
      </c>
      <c r="C111" s="58" t="s">
        <v>36</v>
      </c>
      <c r="D111" s="124" t="s">
        <v>180</v>
      </c>
      <c r="E111" s="125" t="s">
        <v>179</v>
      </c>
      <c r="F111" s="60">
        <f t="shared" si="9"/>
        <v>9782.608695652174</v>
      </c>
      <c r="G111" s="126">
        <v>1</v>
      </c>
      <c r="H111" s="126">
        <v>1</v>
      </c>
      <c r="I111" s="127">
        <v>900000</v>
      </c>
      <c r="J111" s="63">
        <f t="shared" si="10"/>
        <v>900000</v>
      </c>
      <c r="K111" s="64">
        <f t="shared" si="11"/>
        <v>418.60465116279067</v>
      </c>
    </row>
    <row r="112" spans="2:11" x14ac:dyDescent="0.3">
      <c r="B112" s="57">
        <v>302</v>
      </c>
      <c r="C112" s="58" t="s">
        <v>36</v>
      </c>
      <c r="D112" s="124" t="s">
        <v>181</v>
      </c>
      <c r="E112" s="125" t="s">
        <v>179</v>
      </c>
      <c r="F112" s="60">
        <f t="shared" si="9"/>
        <v>326.08695652173913</v>
      </c>
      <c r="G112" s="126">
        <v>3</v>
      </c>
      <c r="H112" s="126">
        <v>2</v>
      </c>
      <c r="I112" s="127">
        <v>5000</v>
      </c>
      <c r="J112" s="63">
        <f t="shared" si="10"/>
        <v>30000</v>
      </c>
      <c r="K112" s="64">
        <f t="shared" si="11"/>
        <v>13.953488372093023</v>
      </c>
    </row>
    <row r="113" spans="2:11" x14ac:dyDescent="0.3">
      <c r="B113" s="57">
        <v>302</v>
      </c>
      <c r="C113" s="58" t="s">
        <v>36</v>
      </c>
      <c r="D113" s="124" t="s">
        <v>182</v>
      </c>
      <c r="E113" s="125" t="s">
        <v>179</v>
      </c>
      <c r="F113" s="60">
        <f t="shared" si="9"/>
        <v>815.21739130434787</v>
      </c>
      <c r="G113" s="126">
        <v>15</v>
      </c>
      <c r="H113" s="126">
        <v>1</v>
      </c>
      <c r="I113" s="127">
        <v>5000</v>
      </c>
      <c r="J113" s="63">
        <f t="shared" si="10"/>
        <v>75000</v>
      </c>
      <c r="K113" s="64">
        <f t="shared" si="11"/>
        <v>34.883720930232556</v>
      </c>
    </row>
    <row r="114" spans="2:11" x14ac:dyDescent="0.3">
      <c r="B114" s="57">
        <v>302</v>
      </c>
      <c r="C114" s="58" t="s">
        <v>36</v>
      </c>
      <c r="D114" s="124" t="s">
        <v>183</v>
      </c>
      <c r="E114" s="125" t="s">
        <v>179</v>
      </c>
      <c r="F114" s="60">
        <f t="shared" si="9"/>
        <v>326.08695652173913</v>
      </c>
      <c r="G114" s="126">
        <v>2</v>
      </c>
      <c r="H114" s="126">
        <v>1</v>
      </c>
      <c r="I114" s="127">
        <v>15000</v>
      </c>
      <c r="J114" s="63">
        <f t="shared" si="10"/>
        <v>30000</v>
      </c>
      <c r="K114" s="64">
        <f t="shared" si="11"/>
        <v>13.953488372093023</v>
      </c>
    </row>
    <row r="115" spans="2:11" x14ac:dyDescent="0.3">
      <c r="B115" s="57">
        <v>302</v>
      </c>
      <c r="C115" s="58" t="s">
        <v>36</v>
      </c>
      <c r="D115" s="124" t="s">
        <v>184</v>
      </c>
      <c r="E115" s="125" t="s">
        <v>185</v>
      </c>
      <c r="F115" s="60">
        <f t="shared" si="9"/>
        <v>1956.5217391304348</v>
      </c>
      <c r="G115" s="126">
        <v>2</v>
      </c>
      <c r="H115" s="126">
        <v>1</v>
      </c>
      <c r="I115" s="127">
        <v>90000</v>
      </c>
      <c r="J115" s="63">
        <f t="shared" si="10"/>
        <v>180000</v>
      </c>
      <c r="K115" s="64">
        <f t="shared" si="11"/>
        <v>83.720930232558146</v>
      </c>
    </row>
    <row r="116" spans="2:11" x14ac:dyDescent="0.3">
      <c r="B116" s="57">
        <v>290</v>
      </c>
      <c r="C116" s="58" t="s">
        <v>33</v>
      </c>
      <c r="D116" s="124" t="s">
        <v>186</v>
      </c>
      <c r="E116" s="125" t="s">
        <v>70</v>
      </c>
      <c r="F116" s="60">
        <f t="shared" si="9"/>
        <v>65217.391304347824</v>
      </c>
      <c r="G116" s="126">
        <v>1</v>
      </c>
      <c r="H116" s="126">
        <v>12</v>
      </c>
      <c r="I116" s="127">
        <v>500000</v>
      </c>
      <c r="J116" s="63">
        <f t="shared" si="10"/>
        <v>6000000</v>
      </c>
      <c r="K116" s="64">
        <f t="shared" si="11"/>
        <v>2790.6976744186045</v>
      </c>
    </row>
    <row r="117" spans="2:11" ht="16.2" thickBot="1" x14ac:dyDescent="0.35">
      <c r="B117" s="67"/>
      <c r="C117" s="68"/>
      <c r="D117" s="128"/>
      <c r="E117" s="129"/>
      <c r="F117" s="130"/>
      <c r="G117" s="131"/>
      <c r="H117" s="131"/>
      <c r="I117" s="132"/>
      <c r="J117" s="74"/>
      <c r="K117" s="75"/>
    </row>
    <row r="118" spans="2:11" ht="16.2" thickBot="1" x14ac:dyDescent="0.35">
      <c r="B118" s="76" t="s">
        <v>73</v>
      </c>
      <c r="C118" s="77"/>
      <c r="D118" s="78" t="s">
        <v>73</v>
      </c>
      <c r="E118" s="79"/>
      <c r="F118" s="80">
        <f>SUM(F83:F116)</f>
        <v>105163.04347826086</v>
      </c>
      <c r="G118" s="81"/>
      <c r="H118" s="81"/>
      <c r="I118" s="82"/>
      <c r="J118" s="83">
        <f>SUM(J83:J116)</f>
        <v>9675000</v>
      </c>
      <c r="K118" s="84">
        <f>SUM(K83:K116)</f>
        <v>4500</v>
      </c>
    </row>
    <row r="119" spans="2:11" x14ac:dyDescent="0.3">
      <c r="B119" s="110"/>
      <c r="C119" s="111"/>
      <c r="D119" s="112"/>
      <c r="E119" s="113"/>
      <c r="F119" s="114"/>
      <c r="G119" s="114"/>
      <c r="H119" s="114"/>
      <c r="I119" s="115"/>
      <c r="J119" s="116"/>
      <c r="K119" s="117"/>
    </row>
    <row r="120" spans="2:11" ht="16.2" thickBot="1" x14ac:dyDescent="0.35">
      <c r="B120" s="133" t="s">
        <v>187</v>
      </c>
      <c r="C120" s="134"/>
      <c r="D120" s="135"/>
      <c r="E120" s="136"/>
      <c r="F120" s="137"/>
      <c r="G120" s="137"/>
      <c r="H120" s="137"/>
      <c r="I120" s="138"/>
      <c r="J120" s="139"/>
      <c r="K120" s="140"/>
    </row>
    <row r="121" spans="2:11" ht="16.2" thickBot="1" x14ac:dyDescent="0.35">
      <c r="B121" s="44" t="s">
        <v>59</v>
      </c>
      <c r="C121" s="45" t="s">
        <v>60</v>
      </c>
      <c r="D121" s="46" t="s">
        <v>61</v>
      </c>
      <c r="E121" s="47" t="s">
        <v>62</v>
      </c>
      <c r="F121" s="48" t="s">
        <v>63</v>
      </c>
      <c r="G121" s="48" t="s">
        <v>64</v>
      </c>
      <c r="H121" s="48" t="s">
        <v>65</v>
      </c>
      <c r="I121" s="49" t="s">
        <v>66</v>
      </c>
      <c r="J121" s="50" t="s">
        <v>67</v>
      </c>
      <c r="K121" s="51" t="s">
        <v>68</v>
      </c>
    </row>
    <row r="122" spans="2:11" x14ac:dyDescent="0.3">
      <c r="B122" s="141">
        <v>300</v>
      </c>
      <c r="C122" s="142" t="s">
        <v>35</v>
      </c>
      <c r="D122" s="143" t="s">
        <v>188</v>
      </c>
      <c r="E122" s="144" t="s">
        <v>189</v>
      </c>
      <c r="F122" s="60">
        <f t="shared" ref="F122:F134" si="12">J122/$E$3</f>
        <v>6913.04347826087</v>
      </c>
      <c r="G122" s="145">
        <v>1</v>
      </c>
      <c r="H122" s="146">
        <v>12</v>
      </c>
      <c r="I122" s="147">
        <v>53000</v>
      </c>
      <c r="J122" s="63">
        <f>G122*H122*I122</f>
        <v>636000</v>
      </c>
      <c r="K122" s="64">
        <f t="shared" ref="K122:K134" si="13">J122/$E$4</f>
        <v>295.81395348837208</v>
      </c>
    </row>
    <row r="123" spans="2:11" x14ac:dyDescent="0.3">
      <c r="B123" s="141">
        <v>300</v>
      </c>
      <c r="C123" s="142" t="s">
        <v>35</v>
      </c>
      <c r="D123" s="143" t="s">
        <v>190</v>
      </c>
      <c r="E123" s="144" t="s">
        <v>191</v>
      </c>
      <c r="F123" s="60">
        <f t="shared" si="12"/>
        <v>5478.260869565217</v>
      </c>
      <c r="G123" s="145">
        <v>1</v>
      </c>
      <c r="H123" s="146">
        <v>12</v>
      </c>
      <c r="I123" s="147">
        <v>42000</v>
      </c>
      <c r="J123" s="63">
        <f t="shared" ref="J123:J128" si="14">G123*H123*I123</f>
        <v>504000</v>
      </c>
      <c r="K123" s="64">
        <f t="shared" si="13"/>
        <v>234.41860465116278</v>
      </c>
    </row>
    <row r="124" spans="2:11" x14ac:dyDescent="0.3">
      <c r="B124" s="141">
        <v>300</v>
      </c>
      <c r="C124" s="142" t="s">
        <v>35</v>
      </c>
      <c r="D124" s="143" t="s">
        <v>192</v>
      </c>
      <c r="E124" s="144" t="s">
        <v>193</v>
      </c>
      <c r="F124" s="60">
        <f t="shared" si="12"/>
        <v>391.30434782608694</v>
      </c>
      <c r="G124" s="145">
        <v>1</v>
      </c>
      <c r="H124" s="146">
        <v>4</v>
      </c>
      <c r="I124" s="147">
        <v>9000</v>
      </c>
      <c r="J124" s="63">
        <f t="shared" si="14"/>
        <v>36000</v>
      </c>
      <c r="K124" s="64">
        <f t="shared" si="13"/>
        <v>16.744186046511629</v>
      </c>
    </row>
    <row r="125" spans="2:11" ht="27" x14ac:dyDescent="0.3">
      <c r="B125" s="141">
        <v>300</v>
      </c>
      <c r="C125" s="142" t="s">
        <v>35</v>
      </c>
      <c r="D125" s="143" t="s">
        <v>194</v>
      </c>
      <c r="E125" s="144" t="s">
        <v>195</v>
      </c>
      <c r="F125" s="60">
        <f t="shared" si="12"/>
        <v>391.30434782608694</v>
      </c>
      <c r="G125" s="145">
        <v>1</v>
      </c>
      <c r="H125" s="146">
        <v>4</v>
      </c>
      <c r="I125" s="147">
        <v>9000</v>
      </c>
      <c r="J125" s="63">
        <f t="shared" si="14"/>
        <v>36000</v>
      </c>
      <c r="K125" s="64">
        <f t="shared" si="13"/>
        <v>16.744186046511629</v>
      </c>
    </row>
    <row r="126" spans="2:11" ht="27" x14ac:dyDescent="0.3">
      <c r="B126" s="141">
        <v>300</v>
      </c>
      <c r="C126" s="142" t="s">
        <v>35</v>
      </c>
      <c r="D126" s="143" t="s">
        <v>196</v>
      </c>
      <c r="E126" s="144" t="s">
        <v>195</v>
      </c>
      <c r="F126" s="60">
        <f t="shared" si="12"/>
        <v>521.73913043478262</v>
      </c>
      <c r="G126" s="145">
        <v>1</v>
      </c>
      <c r="H126" s="146">
        <v>4</v>
      </c>
      <c r="I126" s="147">
        <v>12000</v>
      </c>
      <c r="J126" s="63">
        <f t="shared" si="14"/>
        <v>48000</v>
      </c>
      <c r="K126" s="64">
        <f t="shared" si="13"/>
        <v>22.325581395348838</v>
      </c>
    </row>
    <row r="127" spans="2:11" ht="27" x14ac:dyDescent="0.3">
      <c r="B127" s="141">
        <v>300</v>
      </c>
      <c r="C127" s="142" t="s">
        <v>35</v>
      </c>
      <c r="D127" s="143" t="s">
        <v>197</v>
      </c>
      <c r="E127" s="144" t="s">
        <v>195</v>
      </c>
      <c r="F127" s="60">
        <f t="shared" si="12"/>
        <v>652.17391304347825</v>
      </c>
      <c r="G127" s="145">
        <v>1</v>
      </c>
      <c r="H127" s="146">
        <v>4</v>
      </c>
      <c r="I127" s="147">
        <v>15000</v>
      </c>
      <c r="J127" s="63">
        <f t="shared" si="14"/>
        <v>60000</v>
      </c>
      <c r="K127" s="64">
        <f t="shared" si="13"/>
        <v>27.906976744186046</v>
      </c>
    </row>
    <row r="128" spans="2:11" x14ac:dyDescent="0.3">
      <c r="B128" s="141">
        <v>300</v>
      </c>
      <c r="C128" s="142" t="s">
        <v>35</v>
      </c>
      <c r="D128" s="143" t="s">
        <v>198</v>
      </c>
      <c r="E128" s="144"/>
      <c r="F128" s="60">
        <f t="shared" si="12"/>
        <v>358.69565217391306</v>
      </c>
      <c r="G128" s="145">
        <v>1</v>
      </c>
      <c r="H128" s="146">
        <v>6</v>
      </c>
      <c r="I128" s="147">
        <v>5500</v>
      </c>
      <c r="J128" s="63">
        <f t="shared" si="14"/>
        <v>33000</v>
      </c>
      <c r="K128" s="64">
        <f t="shared" si="13"/>
        <v>15.348837209302326</v>
      </c>
    </row>
    <row r="129" spans="2:11" ht="40.200000000000003" x14ac:dyDescent="0.3">
      <c r="B129" s="141">
        <v>300</v>
      </c>
      <c r="C129" s="142" t="s">
        <v>35</v>
      </c>
      <c r="D129" s="143" t="s">
        <v>199</v>
      </c>
      <c r="E129" s="144" t="s">
        <v>195</v>
      </c>
      <c r="F129" s="60">
        <f t="shared" si="12"/>
        <v>304.3478260869565</v>
      </c>
      <c r="G129" s="145">
        <v>1</v>
      </c>
      <c r="H129" s="146">
        <v>2</v>
      </c>
      <c r="I129" s="147">
        <v>14000</v>
      </c>
      <c r="J129" s="63">
        <f>G129*H129*I129</f>
        <v>28000</v>
      </c>
      <c r="K129" s="64">
        <f t="shared" si="13"/>
        <v>13.023255813953488</v>
      </c>
    </row>
    <row r="130" spans="2:11" x14ac:dyDescent="0.3">
      <c r="B130" s="141">
        <v>300</v>
      </c>
      <c r="C130" s="142" t="s">
        <v>35</v>
      </c>
      <c r="D130" s="143" t="s">
        <v>200</v>
      </c>
      <c r="E130" s="144" t="s">
        <v>70</v>
      </c>
      <c r="F130" s="60">
        <f t="shared" si="12"/>
        <v>23478.260869565216</v>
      </c>
      <c r="G130" s="145">
        <v>1</v>
      </c>
      <c r="H130" s="146">
        <v>12</v>
      </c>
      <c r="I130" s="147">
        <v>180000</v>
      </c>
      <c r="J130" s="63">
        <f t="shared" ref="J130:J134" si="15">G130*H130*I130</f>
        <v>2160000</v>
      </c>
      <c r="K130" s="64">
        <f t="shared" si="13"/>
        <v>1004.6511627906976</v>
      </c>
    </row>
    <row r="131" spans="2:11" x14ac:dyDescent="0.3">
      <c r="B131" s="141">
        <v>300</v>
      </c>
      <c r="C131" s="142" t="s">
        <v>35</v>
      </c>
      <c r="D131" s="143" t="s">
        <v>201</v>
      </c>
      <c r="E131" s="144" t="s">
        <v>202</v>
      </c>
      <c r="F131" s="60">
        <f t="shared" si="12"/>
        <v>1630.4347826086957</v>
      </c>
      <c r="G131" s="145">
        <v>1</v>
      </c>
      <c r="H131" s="146">
        <v>1</v>
      </c>
      <c r="I131" s="147">
        <v>150000</v>
      </c>
      <c r="J131" s="63">
        <f t="shared" si="15"/>
        <v>150000</v>
      </c>
      <c r="K131" s="64">
        <f t="shared" si="13"/>
        <v>69.767441860465112</v>
      </c>
    </row>
    <row r="132" spans="2:11" ht="27" x14ac:dyDescent="0.3">
      <c r="B132" s="141">
        <v>300</v>
      </c>
      <c r="C132" s="142" t="s">
        <v>35</v>
      </c>
      <c r="D132" s="143" t="s">
        <v>203</v>
      </c>
      <c r="E132" s="144" t="s">
        <v>70</v>
      </c>
      <c r="F132" s="60">
        <f t="shared" si="12"/>
        <v>14152.173913043478</v>
      </c>
      <c r="G132" s="145">
        <v>155</v>
      </c>
      <c r="H132" s="146">
        <v>12</v>
      </c>
      <c r="I132" s="147">
        <v>700</v>
      </c>
      <c r="J132" s="63">
        <f t="shared" si="15"/>
        <v>1302000</v>
      </c>
      <c r="K132" s="64">
        <f t="shared" si="13"/>
        <v>605.58139534883719</v>
      </c>
    </row>
    <row r="133" spans="2:11" x14ac:dyDescent="0.3">
      <c r="B133" s="141">
        <v>300</v>
      </c>
      <c r="C133" s="142" t="s">
        <v>35</v>
      </c>
      <c r="D133" s="148" t="s">
        <v>204</v>
      </c>
      <c r="E133" s="144" t="s">
        <v>205</v>
      </c>
      <c r="F133" s="60">
        <f t="shared" si="12"/>
        <v>3260.8695652173915</v>
      </c>
      <c r="G133" s="145">
        <v>1</v>
      </c>
      <c r="H133" s="146">
        <v>1</v>
      </c>
      <c r="I133" s="147">
        <v>300000</v>
      </c>
      <c r="J133" s="63">
        <f t="shared" si="15"/>
        <v>300000</v>
      </c>
      <c r="K133" s="64">
        <f t="shared" si="13"/>
        <v>139.53488372093022</v>
      </c>
    </row>
    <row r="134" spans="2:11" x14ac:dyDescent="0.3">
      <c r="B134" s="141">
        <v>300</v>
      </c>
      <c r="C134" s="142" t="s">
        <v>35</v>
      </c>
      <c r="D134" s="143" t="s">
        <v>206</v>
      </c>
      <c r="E134" s="144" t="s">
        <v>205</v>
      </c>
      <c r="F134" s="60">
        <f t="shared" si="12"/>
        <v>3260.8695652173915</v>
      </c>
      <c r="G134" s="145">
        <v>1</v>
      </c>
      <c r="H134" s="146">
        <v>1</v>
      </c>
      <c r="I134" s="147">
        <v>300000</v>
      </c>
      <c r="J134" s="63">
        <f t="shared" si="15"/>
        <v>300000</v>
      </c>
      <c r="K134" s="64">
        <f t="shared" si="13"/>
        <v>139.53488372093022</v>
      </c>
    </row>
    <row r="135" spans="2:11" ht="16.2" thickBot="1" x14ac:dyDescent="0.35">
      <c r="B135" s="149"/>
      <c r="C135" s="150"/>
      <c r="D135" s="151"/>
      <c r="E135" s="152"/>
      <c r="F135" s="153"/>
      <c r="G135" s="154"/>
      <c r="H135" s="155"/>
      <c r="I135" s="156"/>
      <c r="J135" s="74">
        <v>0</v>
      </c>
      <c r="K135" s="75">
        <v>0</v>
      </c>
    </row>
    <row r="136" spans="2:11" ht="16.2" thickBot="1" x14ac:dyDescent="0.35">
      <c r="B136" s="157" t="s">
        <v>73</v>
      </c>
      <c r="C136" s="158"/>
      <c r="D136" s="159" t="s">
        <v>73</v>
      </c>
      <c r="E136" s="160"/>
      <c r="F136" s="80">
        <f>SUM(F122:F135)</f>
        <v>60793.478260869568</v>
      </c>
      <c r="G136" s="81"/>
      <c r="H136" s="81"/>
      <c r="I136" s="82"/>
      <c r="J136" s="83">
        <f>SUM(J122:J135)</f>
        <v>5593000</v>
      </c>
      <c r="K136" s="84">
        <f>SUM(K122:K135)</f>
        <v>2601.3953488372099</v>
      </c>
    </row>
    <row r="137" spans="2:11" x14ac:dyDescent="0.3">
      <c r="B137" s="161"/>
      <c r="C137" s="162"/>
      <c r="D137" s="163"/>
      <c r="E137" s="164"/>
      <c r="F137" s="165"/>
      <c r="G137" s="165"/>
      <c r="H137" s="165"/>
      <c r="I137" s="166"/>
      <c r="J137" s="167"/>
      <c r="K137" s="168"/>
    </row>
    <row r="138" spans="2:11" ht="16.2" thickBot="1" x14ac:dyDescent="0.35">
      <c r="B138" s="133" t="s">
        <v>207</v>
      </c>
      <c r="C138" s="134"/>
      <c r="D138" s="135"/>
      <c r="E138" s="136"/>
      <c r="F138" s="137"/>
      <c r="G138" s="137"/>
      <c r="H138" s="137"/>
      <c r="I138" s="138"/>
      <c r="J138" s="139"/>
      <c r="K138" s="140"/>
    </row>
    <row r="139" spans="2:11" ht="16.2" thickBot="1" x14ac:dyDescent="0.35">
      <c r="B139" s="44" t="s">
        <v>59</v>
      </c>
      <c r="C139" s="45" t="s">
        <v>60</v>
      </c>
      <c r="D139" s="46" t="s">
        <v>61</v>
      </c>
      <c r="E139" s="47" t="s">
        <v>62</v>
      </c>
      <c r="F139" s="48" t="s">
        <v>63</v>
      </c>
      <c r="G139" s="48" t="s">
        <v>64</v>
      </c>
      <c r="H139" s="48" t="s">
        <v>65</v>
      </c>
      <c r="I139" s="49" t="s">
        <v>66</v>
      </c>
      <c r="J139" s="50" t="s">
        <v>67</v>
      </c>
      <c r="K139" s="51" t="s">
        <v>68</v>
      </c>
    </row>
    <row r="140" spans="2:11" x14ac:dyDescent="0.3">
      <c r="B140" s="141">
        <v>281</v>
      </c>
      <c r="C140" s="142" t="s">
        <v>28</v>
      </c>
      <c r="D140" s="143" t="s">
        <v>208</v>
      </c>
      <c r="E140" s="144" t="s">
        <v>209</v>
      </c>
      <c r="F140" s="60">
        <f t="shared" ref="F140:F152" si="16">J140/$E$3</f>
        <v>3260.8695652173915</v>
      </c>
      <c r="G140" s="145">
        <v>100</v>
      </c>
      <c r="H140" s="146">
        <v>1</v>
      </c>
      <c r="I140" s="147">
        <v>3000</v>
      </c>
      <c r="J140" s="63">
        <f>G140*H140*I140</f>
        <v>300000</v>
      </c>
      <c r="K140" s="64">
        <f t="shared" ref="K140:K152" si="17">J140/$E$4</f>
        <v>139.53488372093022</v>
      </c>
    </row>
    <row r="141" spans="2:11" x14ac:dyDescent="0.3">
      <c r="B141" s="141">
        <v>281</v>
      </c>
      <c r="C141" s="142" t="s">
        <v>28</v>
      </c>
      <c r="D141" s="143" t="s">
        <v>210</v>
      </c>
      <c r="E141" s="144" t="s">
        <v>209</v>
      </c>
      <c r="F141" s="60">
        <f t="shared" si="16"/>
        <v>489.13043478260869</v>
      </c>
      <c r="G141" s="145">
        <v>150</v>
      </c>
      <c r="H141" s="146">
        <v>1</v>
      </c>
      <c r="I141" s="147">
        <v>300</v>
      </c>
      <c r="J141" s="63">
        <f t="shared" ref="J141:J146" si="18">G141*H141*I141</f>
        <v>45000</v>
      </c>
      <c r="K141" s="64">
        <f t="shared" si="17"/>
        <v>20.930232558139537</v>
      </c>
    </row>
    <row r="142" spans="2:11" x14ac:dyDescent="0.3">
      <c r="B142" s="141">
        <v>281</v>
      </c>
      <c r="C142" s="142" t="s">
        <v>28</v>
      </c>
      <c r="D142" s="143" t="s">
        <v>211</v>
      </c>
      <c r="E142" s="144" t="s">
        <v>209</v>
      </c>
      <c r="F142" s="60">
        <f t="shared" si="16"/>
        <v>54.347826086956523</v>
      </c>
      <c r="G142" s="145">
        <v>10</v>
      </c>
      <c r="H142" s="146">
        <v>1</v>
      </c>
      <c r="I142" s="147">
        <v>500</v>
      </c>
      <c r="J142" s="63">
        <f t="shared" si="18"/>
        <v>5000</v>
      </c>
      <c r="K142" s="64">
        <f t="shared" si="17"/>
        <v>2.3255813953488373</v>
      </c>
    </row>
    <row r="143" spans="2:11" x14ac:dyDescent="0.3">
      <c r="B143" s="141">
        <v>281</v>
      </c>
      <c r="C143" s="142" t="s">
        <v>28</v>
      </c>
      <c r="D143" s="143" t="s">
        <v>212</v>
      </c>
      <c r="E143" s="144" t="s">
        <v>209</v>
      </c>
      <c r="F143" s="60">
        <f t="shared" si="16"/>
        <v>54.347826086956523</v>
      </c>
      <c r="G143" s="145">
        <v>50</v>
      </c>
      <c r="H143" s="146">
        <v>1</v>
      </c>
      <c r="I143" s="147">
        <v>100</v>
      </c>
      <c r="J143" s="63">
        <f t="shared" si="18"/>
        <v>5000</v>
      </c>
      <c r="K143" s="64">
        <f t="shared" si="17"/>
        <v>2.3255813953488373</v>
      </c>
    </row>
    <row r="144" spans="2:11" x14ac:dyDescent="0.3">
      <c r="B144" s="141">
        <v>281</v>
      </c>
      <c r="C144" s="142" t="s">
        <v>28</v>
      </c>
      <c r="D144" s="143" t="s">
        <v>213</v>
      </c>
      <c r="E144" s="144" t="s">
        <v>209</v>
      </c>
      <c r="F144" s="60">
        <f t="shared" si="16"/>
        <v>190.21739130434781</v>
      </c>
      <c r="G144" s="145">
        <v>5</v>
      </c>
      <c r="H144" s="146">
        <v>1</v>
      </c>
      <c r="I144" s="147">
        <v>3500</v>
      </c>
      <c r="J144" s="63">
        <f t="shared" si="18"/>
        <v>17500</v>
      </c>
      <c r="K144" s="64">
        <f t="shared" si="17"/>
        <v>8.1395348837209305</v>
      </c>
    </row>
    <row r="145" spans="2:12" ht="40.200000000000003" x14ac:dyDescent="0.3">
      <c r="B145" s="141">
        <v>281</v>
      </c>
      <c r="C145" s="142" t="s">
        <v>28</v>
      </c>
      <c r="D145" s="143" t="s">
        <v>214</v>
      </c>
      <c r="E145" s="144" t="s">
        <v>215</v>
      </c>
      <c r="F145" s="60">
        <f t="shared" si="16"/>
        <v>4347.826086956522</v>
      </c>
      <c r="G145" s="145">
        <v>5</v>
      </c>
      <c r="H145" s="146">
        <v>1</v>
      </c>
      <c r="I145" s="147">
        <v>80000</v>
      </c>
      <c r="J145" s="63">
        <f t="shared" si="18"/>
        <v>400000</v>
      </c>
      <c r="K145" s="64">
        <f t="shared" si="17"/>
        <v>186.04651162790697</v>
      </c>
    </row>
    <row r="146" spans="2:12" x14ac:dyDescent="0.3">
      <c r="B146" s="141">
        <v>281</v>
      </c>
      <c r="C146" s="142" t="s">
        <v>28</v>
      </c>
      <c r="D146" s="143" t="s">
        <v>216</v>
      </c>
      <c r="E146" s="144" t="s">
        <v>217</v>
      </c>
      <c r="F146" s="60">
        <f t="shared" si="16"/>
        <v>1630.4347826086957</v>
      </c>
      <c r="G146" s="145">
        <v>5</v>
      </c>
      <c r="H146" s="146">
        <v>1</v>
      </c>
      <c r="I146" s="147">
        <v>30000</v>
      </c>
      <c r="J146" s="63">
        <f t="shared" si="18"/>
        <v>150000</v>
      </c>
      <c r="K146" s="64">
        <f t="shared" si="17"/>
        <v>69.767441860465112</v>
      </c>
    </row>
    <row r="147" spans="2:12" x14ac:dyDescent="0.3">
      <c r="B147" s="141">
        <v>281</v>
      </c>
      <c r="C147" s="142" t="s">
        <v>28</v>
      </c>
      <c r="D147" s="143" t="s">
        <v>218</v>
      </c>
      <c r="E147" s="144" t="s">
        <v>219</v>
      </c>
      <c r="F147" s="60">
        <f t="shared" si="16"/>
        <v>1630.4347826086957</v>
      </c>
      <c r="G147" s="145">
        <v>5</v>
      </c>
      <c r="H147" s="146">
        <v>1</v>
      </c>
      <c r="I147" s="147">
        <v>30000</v>
      </c>
      <c r="J147" s="63">
        <f>G147*H147*I147</f>
        <v>150000</v>
      </c>
      <c r="K147" s="64">
        <f t="shared" si="17"/>
        <v>69.767441860465112</v>
      </c>
    </row>
    <row r="148" spans="2:12" x14ac:dyDescent="0.3">
      <c r="B148" s="141">
        <v>281</v>
      </c>
      <c r="C148" s="142" t="s">
        <v>28</v>
      </c>
      <c r="D148" s="143" t="s">
        <v>220</v>
      </c>
      <c r="E148" s="144" t="s">
        <v>219</v>
      </c>
      <c r="F148" s="60">
        <f t="shared" si="16"/>
        <v>1630.4347826086957</v>
      </c>
      <c r="G148" s="145">
        <v>5</v>
      </c>
      <c r="H148" s="146">
        <v>1</v>
      </c>
      <c r="I148" s="147">
        <v>30000</v>
      </c>
      <c r="J148" s="63">
        <f t="shared" ref="J148:J152" si="19">G148*H148*I148</f>
        <v>150000</v>
      </c>
      <c r="K148" s="64">
        <f t="shared" si="17"/>
        <v>69.767441860465112</v>
      </c>
    </row>
    <row r="149" spans="2:12" x14ac:dyDescent="0.3">
      <c r="B149" s="141">
        <v>281</v>
      </c>
      <c r="C149" s="142" t="s">
        <v>28</v>
      </c>
      <c r="D149" s="143" t="s">
        <v>221</v>
      </c>
      <c r="E149" s="144" t="s">
        <v>209</v>
      </c>
      <c r="F149" s="60">
        <f t="shared" si="16"/>
        <v>1358.695652173913</v>
      </c>
      <c r="G149" s="145">
        <v>5</v>
      </c>
      <c r="H149" s="146">
        <v>1</v>
      </c>
      <c r="I149" s="147">
        <v>25000</v>
      </c>
      <c r="J149" s="63">
        <f t="shared" si="19"/>
        <v>125000</v>
      </c>
      <c r="K149" s="64">
        <f t="shared" si="17"/>
        <v>58.139534883720927</v>
      </c>
    </row>
    <row r="150" spans="2:12" x14ac:dyDescent="0.3">
      <c r="B150" s="141">
        <v>281</v>
      </c>
      <c r="C150" s="142" t="s">
        <v>28</v>
      </c>
      <c r="D150" s="143" t="s">
        <v>222</v>
      </c>
      <c r="E150" s="144" t="s">
        <v>209</v>
      </c>
      <c r="F150" s="60">
        <f t="shared" si="16"/>
        <v>1086.9565217391305</v>
      </c>
      <c r="G150" s="145">
        <v>5</v>
      </c>
      <c r="H150" s="146">
        <v>1</v>
      </c>
      <c r="I150" s="147">
        <v>20000</v>
      </c>
      <c r="J150" s="63">
        <f t="shared" si="19"/>
        <v>100000</v>
      </c>
      <c r="K150" s="64">
        <f t="shared" si="17"/>
        <v>46.511627906976742</v>
      </c>
    </row>
    <row r="151" spans="2:12" x14ac:dyDescent="0.3">
      <c r="B151" s="169">
        <v>281</v>
      </c>
      <c r="C151" s="142" t="s">
        <v>28</v>
      </c>
      <c r="D151" s="148" t="s">
        <v>223</v>
      </c>
      <c r="E151" s="144" t="s">
        <v>219</v>
      </c>
      <c r="F151" s="60">
        <f t="shared" si="16"/>
        <v>1630.4347826086957</v>
      </c>
      <c r="G151" s="145">
        <v>5</v>
      </c>
      <c r="H151" s="146">
        <v>1</v>
      </c>
      <c r="I151" s="147">
        <v>30000</v>
      </c>
      <c r="J151" s="63">
        <f t="shared" si="19"/>
        <v>150000</v>
      </c>
      <c r="K151" s="64">
        <f t="shared" si="17"/>
        <v>69.767441860465112</v>
      </c>
    </row>
    <row r="152" spans="2:12" x14ac:dyDescent="0.3">
      <c r="B152" s="141">
        <v>281</v>
      </c>
      <c r="C152" s="142" t="s">
        <v>28</v>
      </c>
      <c r="D152" s="143" t="s">
        <v>224</v>
      </c>
      <c r="E152" s="144" t="s">
        <v>219</v>
      </c>
      <c r="F152" s="60">
        <f t="shared" si="16"/>
        <v>434.78260869565219</v>
      </c>
      <c r="G152" s="145">
        <v>5</v>
      </c>
      <c r="H152" s="146">
        <v>4</v>
      </c>
      <c r="I152" s="147">
        <v>2000</v>
      </c>
      <c r="J152" s="63">
        <f t="shared" si="19"/>
        <v>40000</v>
      </c>
      <c r="K152" s="64">
        <f t="shared" si="17"/>
        <v>18.604651162790699</v>
      </c>
    </row>
    <row r="153" spans="2:12" x14ac:dyDescent="0.3">
      <c r="B153" s="169">
        <v>281</v>
      </c>
      <c r="C153" s="142" t="s">
        <v>28</v>
      </c>
      <c r="D153" s="148" t="s">
        <v>225</v>
      </c>
      <c r="E153" s="144"/>
      <c r="F153" s="170"/>
      <c r="G153" s="171"/>
      <c r="H153" s="172"/>
      <c r="I153" s="173"/>
      <c r="J153" s="63">
        <v>0</v>
      </c>
      <c r="K153" s="64">
        <v>0</v>
      </c>
    </row>
    <row r="154" spans="2:12" ht="16.2" thickBot="1" x14ac:dyDescent="0.35">
      <c r="B154" s="174"/>
      <c r="C154" s="175"/>
      <c r="D154" s="176"/>
      <c r="E154" s="177"/>
      <c r="F154" s="178"/>
      <c r="G154" s="179"/>
      <c r="H154" s="180"/>
      <c r="I154" s="181"/>
      <c r="J154" s="182"/>
      <c r="K154" s="183"/>
    </row>
    <row r="155" spans="2:12" ht="16.2" thickBot="1" x14ac:dyDescent="0.35">
      <c r="B155" s="157" t="s">
        <v>73</v>
      </c>
      <c r="C155" s="158"/>
      <c r="D155" s="159" t="s">
        <v>73</v>
      </c>
      <c r="E155" s="160"/>
      <c r="F155" s="80">
        <f>SUM(F140:F153)</f>
        <v>17798.91304347826</v>
      </c>
      <c r="G155" s="81"/>
      <c r="H155" s="81"/>
      <c r="I155" s="82"/>
      <c r="J155" s="83">
        <f>SUM(J140:J153)</f>
        <v>1637500</v>
      </c>
      <c r="K155" s="84">
        <f>SUM(K140:K153)</f>
        <v>761.62790697674416</v>
      </c>
    </row>
    <row r="156" spans="2:12" x14ac:dyDescent="0.3">
      <c r="B156" s="184"/>
      <c r="C156" s="185"/>
      <c r="D156" s="87"/>
      <c r="E156" s="88"/>
      <c r="F156" s="89"/>
      <c r="G156" s="89"/>
      <c r="H156" s="89"/>
      <c r="I156" s="90"/>
      <c r="J156" s="118"/>
      <c r="K156" s="92"/>
    </row>
    <row r="157" spans="2:12" x14ac:dyDescent="0.3">
      <c r="B157" s="186" t="s">
        <v>28</v>
      </c>
      <c r="C157" s="187"/>
      <c r="D157" s="188"/>
      <c r="E157" s="189"/>
      <c r="F157" s="165"/>
      <c r="G157" s="165"/>
      <c r="H157" s="165"/>
      <c r="I157" s="166"/>
      <c r="J157" s="167"/>
      <c r="K157" s="168"/>
    </row>
    <row r="158" spans="2:12" ht="16.2" thickBot="1" x14ac:dyDescent="0.35">
      <c r="B158" s="190"/>
      <c r="C158" s="191"/>
      <c r="D158" s="192"/>
      <c r="E158" s="193"/>
      <c r="F158" s="194"/>
      <c r="G158" s="194"/>
      <c r="H158" s="194"/>
      <c r="I158" s="195"/>
      <c r="J158" s="196"/>
      <c r="K158" s="197"/>
    </row>
    <row r="159" spans="2:12" ht="16.2" thickBot="1" x14ac:dyDescent="0.35">
      <c r="B159" s="44" t="s">
        <v>59</v>
      </c>
      <c r="C159" s="45" t="s">
        <v>60</v>
      </c>
      <c r="D159" s="46" t="s">
        <v>61</v>
      </c>
      <c r="E159" s="47" t="s">
        <v>62</v>
      </c>
      <c r="F159" s="48" t="s">
        <v>63</v>
      </c>
      <c r="G159" s="48" t="s">
        <v>64</v>
      </c>
      <c r="H159" s="48" t="s">
        <v>65</v>
      </c>
      <c r="I159" s="49" t="s">
        <v>66</v>
      </c>
      <c r="J159" s="50" t="s">
        <v>67</v>
      </c>
      <c r="K159" s="51" t="s">
        <v>68</v>
      </c>
    </row>
    <row r="160" spans="2:12" ht="27" x14ac:dyDescent="0.3">
      <c r="B160" s="198">
        <v>281</v>
      </c>
      <c r="C160" s="199" t="s">
        <v>28</v>
      </c>
      <c r="D160" s="200" t="s">
        <v>226</v>
      </c>
      <c r="E160" s="201" t="s">
        <v>209</v>
      </c>
      <c r="F160" s="202">
        <f t="shared" ref="F160:F166" si="20">J160/$E$3</f>
        <v>16739.130434782608</v>
      </c>
      <c r="G160" s="203">
        <v>440</v>
      </c>
      <c r="H160" s="204">
        <v>1</v>
      </c>
      <c r="I160" s="205">
        <v>3500</v>
      </c>
      <c r="J160" s="206">
        <f>G160*H160*I160</f>
        <v>1540000</v>
      </c>
      <c r="K160" s="64">
        <f t="shared" ref="K160:K166" si="21">J160/$E$4</f>
        <v>716.27906976744191</v>
      </c>
      <c r="L160" s="207"/>
    </row>
    <row r="161" spans="2:11" x14ac:dyDescent="0.3">
      <c r="B161" s="208">
        <v>281</v>
      </c>
      <c r="C161" s="142" t="s">
        <v>28</v>
      </c>
      <c r="D161" s="209" t="s">
        <v>227</v>
      </c>
      <c r="E161" s="210" t="s">
        <v>209</v>
      </c>
      <c r="F161" s="60">
        <f t="shared" si="20"/>
        <v>3423.913043478261</v>
      </c>
      <c r="G161" s="145">
        <v>630</v>
      </c>
      <c r="H161" s="146">
        <v>1</v>
      </c>
      <c r="I161" s="147">
        <v>500</v>
      </c>
      <c r="J161" s="63">
        <f t="shared" ref="J161:J166" si="22">G161*H161*I161</f>
        <v>315000</v>
      </c>
      <c r="K161" s="64">
        <f t="shared" si="21"/>
        <v>146.51162790697674</v>
      </c>
    </row>
    <row r="162" spans="2:11" x14ac:dyDescent="0.3">
      <c r="B162" s="208">
        <v>281</v>
      </c>
      <c r="C162" s="142" t="s">
        <v>28</v>
      </c>
      <c r="D162" s="209" t="s">
        <v>211</v>
      </c>
      <c r="E162" s="210" t="s">
        <v>209</v>
      </c>
      <c r="F162" s="60">
        <f t="shared" si="20"/>
        <v>304.3478260869565</v>
      </c>
      <c r="G162" s="145">
        <v>56</v>
      </c>
      <c r="H162" s="146">
        <v>1</v>
      </c>
      <c r="I162" s="147">
        <v>500</v>
      </c>
      <c r="J162" s="63">
        <f t="shared" si="22"/>
        <v>28000</v>
      </c>
      <c r="K162" s="64">
        <f t="shared" si="21"/>
        <v>13.023255813953488</v>
      </c>
    </row>
    <row r="163" spans="2:11" x14ac:dyDescent="0.3">
      <c r="B163" s="208">
        <v>281</v>
      </c>
      <c r="C163" s="142" t="s">
        <v>28</v>
      </c>
      <c r="D163" s="209" t="s">
        <v>228</v>
      </c>
      <c r="E163" s="210" t="s">
        <v>209</v>
      </c>
      <c r="F163" s="60">
        <f t="shared" si="20"/>
        <v>456.52173913043481</v>
      </c>
      <c r="G163" s="145">
        <v>280</v>
      </c>
      <c r="H163" s="146">
        <v>1</v>
      </c>
      <c r="I163" s="147">
        <v>150</v>
      </c>
      <c r="J163" s="63">
        <f t="shared" si="22"/>
        <v>42000</v>
      </c>
      <c r="K163" s="64">
        <f t="shared" si="21"/>
        <v>19.534883720930232</v>
      </c>
    </row>
    <row r="164" spans="2:11" x14ac:dyDescent="0.3">
      <c r="B164" s="208">
        <v>281</v>
      </c>
      <c r="C164" s="142" t="s">
        <v>28</v>
      </c>
      <c r="D164" s="209" t="s">
        <v>213</v>
      </c>
      <c r="E164" s="210" t="s">
        <v>209</v>
      </c>
      <c r="F164" s="60">
        <f t="shared" si="20"/>
        <v>1293.4782608695652</v>
      </c>
      <c r="G164" s="145">
        <v>34</v>
      </c>
      <c r="H164" s="146">
        <v>1</v>
      </c>
      <c r="I164" s="147">
        <v>3500</v>
      </c>
      <c r="J164" s="63">
        <f t="shared" si="22"/>
        <v>119000</v>
      </c>
      <c r="K164" s="64">
        <f t="shared" si="21"/>
        <v>55.348837209302324</v>
      </c>
    </row>
    <row r="165" spans="2:11" ht="40.200000000000003" x14ac:dyDescent="0.3">
      <c r="B165" s="208">
        <v>281</v>
      </c>
      <c r="C165" s="142" t="s">
        <v>28</v>
      </c>
      <c r="D165" s="209" t="s">
        <v>229</v>
      </c>
      <c r="E165" s="210" t="s">
        <v>215</v>
      </c>
      <c r="F165" s="60">
        <f t="shared" si="20"/>
        <v>29565.217391304348</v>
      </c>
      <c r="G165" s="145">
        <v>34</v>
      </c>
      <c r="H165" s="146">
        <v>1</v>
      </c>
      <c r="I165" s="147">
        <v>80000</v>
      </c>
      <c r="J165" s="63">
        <f t="shared" si="22"/>
        <v>2720000</v>
      </c>
      <c r="K165" s="64">
        <f t="shared" si="21"/>
        <v>1265.1162790697674</v>
      </c>
    </row>
    <row r="166" spans="2:11" x14ac:dyDescent="0.3">
      <c r="B166" s="208">
        <v>281</v>
      </c>
      <c r="C166" s="142" t="s">
        <v>28</v>
      </c>
      <c r="D166" s="209" t="s">
        <v>216</v>
      </c>
      <c r="E166" s="210" t="s">
        <v>217</v>
      </c>
      <c r="F166" s="60">
        <f t="shared" si="20"/>
        <v>14782.608695652174</v>
      </c>
      <c r="G166" s="145">
        <v>34</v>
      </c>
      <c r="H166" s="146">
        <v>1</v>
      </c>
      <c r="I166" s="147">
        <v>40000</v>
      </c>
      <c r="J166" s="63">
        <f t="shared" si="22"/>
        <v>1360000</v>
      </c>
      <c r="K166" s="64">
        <f t="shared" si="21"/>
        <v>632.55813953488371</v>
      </c>
    </row>
    <row r="167" spans="2:11" ht="16.2" thickBot="1" x14ac:dyDescent="0.35">
      <c r="B167" s="211"/>
      <c r="C167" s="212"/>
      <c r="D167" s="209"/>
      <c r="E167" s="210"/>
      <c r="F167" s="213"/>
      <c r="G167" s="145"/>
      <c r="H167" s="146"/>
      <c r="I167" s="147"/>
      <c r="J167" s="63"/>
      <c r="K167" s="64"/>
    </row>
    <row r="168" spans="2:11" ht="16.2" thickBot="1" x14ac:dyDescent="0.35">
      <c r="B168" s="44" t="s">
        <v>59</v>
      </c>
      <c r="C168" s="45" t="s">
        <v>60</v>
      </c>
      <c r="D168" s="46" t="s">
        <v>61</v>
      </c>
      <c r="E168" s="47" t="s">
        <v>62</v>
      </c>
      <c r="F168" s="48" t="s">
        <v>63</v>
      </c>
      <c r="G168" s="48" t="s">
        <v>64</v>
      </c>
      <c r="H168" s="48" t="s">
        <v>65</v>
      </c>
      <c r="I168" s="49" t="s">
        <v>66</v>
      </c>
      <c r="J168" s="50" t="s">
        <v>67</v>
      </c>
      <c r="K168" s="51" t="s">
        <v>68</v>
      </c>
    </row>
    <row r="169" spans="2:11" x14ac:dyDescent="0.3">
      <c r="B169" s="208">
        <v>281</v>
      </c>
      <c r="C169" s="214" t="s">
        <v>28</v>
      </c>
      <c r="D169" s="209" t="s">
        <v>230</v>
      </c>
      <c r="E169" s="210" t="s">
        <v>219</v>
      </c>
      <c r="F169" s="60">
        <f t="shared" ref="F169:F174" si="23">J169/$E$3</f>
        <v>25217.391304347828</v>
      </c>
      <c r="G169" s="145">
        <v>29</v>
      </c>
      <c r="H169" s="146">
        <v>2</v>
      </c>
      <c r="I169" s="147">
        <v>40000</v>
      </c>
      <c r="J169" s="63">
        <f t="shared" ref="J169:K175" si="24">G169*H169*I169</f>
        <v>2320000</v>
      </c>
      <c r="K169" s="64">
        <f t="shared" ref="K169:K174" si="25">J169/$E$4</f>
        <v>1079.0697674418604</v>
      </c>
    </row>
    <row r="170" spans="2:11" x14ac:dyDescent="0.3">
      <c r="B170" s="208">
        <v>281</v>
      </c>
      <c r="C170" s="214" t="s">
        <v>28</v>
      </c>
      <c r="D170" s="209" t="s">
        <v>220</v>
      </c>
      <c r="E170" s="210" t="s">
        <v>219</v>
      </c>
      <c r="F170" s="60">
        <f t="shared" si="23"/>
        <v>11032.608695652174</v>
      </c>
      <c r="G170" s="145">
        <v>29</v>
      </c>
      <c r="H170" s="146">
        <v>1</v>
      </c>
      <c r="I170" s="147">
        <v>35000</v>
      </c>
      <c r="J170" s="63">
        <f t="shared" si="24"/>
        <v>1015000</v>
      </c>
      <c r="K170" s="64">
        <f t="shared" si="25"/>
        <v>472.09302325581393</v>
      </c>
    </row>
    <row r="171" spans="2:11" x14ac:dyDescent="0.3">
      <c r="B171" s="208">
        <v>281</v>
      </c>
      <c r="C171" s="214" t="s">
        <v>28</v>
      </c>
      <c r="D171" s="209" t="s">
        <v>221</v>
      </c>
      <c r="E171" s="210" t="s">
        <v>209</v>
      </c>
      <c r="F171" s="60">
        <f t="shared" si="23"/>
        <v>9456.5217391304341</v>
      </c>
      <c r="G171" s="145">
        <v>29</v>
      </c>
      <c r="H171" s="146">
        <v>1</v>
      </c>
      <c r="I171" s="147">
        <v>30000</v>
      </c>
      <c r="J171" s="63">
        <f t="shared" si="24"/>
        <v>870000</v>
      </c>
      <c r="K171" s="64">
        <f t="shared" si="25"/>
        <v>404.6511627906977</v>
      </c>
    </row>
    <row r="172" spans="2:11" x14ac:dyDescent="0.3">
      <c r="B172" s="208">
        <v>281</v>
      </c>
      <c r="C172" s="214" t="s">
        <v>28</v>
      </c>
      <c r="D172" s="209" t="s">
        <v>222</v>
      </c>
      <c r="E172" s="210" t="s">
        <v>209</v>
      </c>
      <c r="F172" s="60">
        <f t="shared" si="23"/>
        <v>6304.347826086957</v>
      </c>
      <c r="G172" s="145">
        <v>29</v>
      </c>
      <c r="H172" s="146">
        <v>1</v>
      </c>
      <c r="I172" s="147">
        <v>20000</v>
      </c>
      <c r="J172" s="63">
        <f t="shared" si="24"/>
        <v>580000</v>
      </c>
      <c r="K172" s="64">
        <f t="shared" si="25"/>
        <v>269.76744186046511</v>
      </c>
    </row>
    <row r="173" spans="2:11" x14ac:dyDescent="0.3">
      <c r="B173" s="211">
        <v>281</v>
      </c>
      <c r="C173" s="214" t="s">
        <v>28</v>
      </c>
      <c r="D173" s="215" t="s">
        <v>223</v>
      </c>
      <c r="E173" s="210" t="s">
        <v>219</v>
      </c>
      <c r="F173" s="60">
        <f t="shared" si="23"/>
        <v>9456.5217391304341</v>
      </c>
      <c r="G173" s="145">
        <v>29</v>
      </c>
      <c r="H173" s="146">
        <v>1</v>
      </c>
      <c r="I173" s="147">
        <v>30000</v>
      </c>
      <c r="J173" s="63">
        <f>G173*H173*I173</f>
        <v>870000</v>
      </c>
      <c r="K173" s="64">
        <f t="shared" si="25"/>
        <v>404.6511627906977</v>
      </c>
    </row>
    <row r="174" spans="2:11" x14ac:dyDescent="0.3">
      <c r="B174" s="208">
        <v>281</v>
      </c>
      <c r="C174" s="214" t="s">
        <v>28</v>
      </c>
      <c r="D174" s="209" t="s">
        <v>224</v>
      </c>
      <c r="E174" s="210" t="s">
        <v>219</v>
      </c>
      <c r="F174" s="60">
        <f t="shared" si="23"/>
        <v>3782.608695652174</v>
      </c>
      <c r="G174" s="145">
        <v>29</v>
      </c>
      <c r="H174" s="146">
        <v>4</v>
      </c>
      <c r="I174" s="147">
        <v>3000</v>
      </c>
      <c r="J174" s="63">
        <f t="shared" si="24"/>
        <v>348000</v>
      </c>
      <c r="K174" s="64">
        <f t="shared" si="25"/>
        <v>161.86046511627907</v>
      </c>
    </row>
    <row r="175" spans="2:11" ht="16.2" thickBot="1" x14ac:dyDescent="0.35">
      <c r="B175" s="216"/>
      <c r="C175" s="217"/>
      <c r="D175" s="218"/>
      <c r="E175" s="219"/>
      <c r="F175" s="153"/>
      <c r="G175" s="154"/>
      <c r="H175" s="155"/>
      <c r="I175" s="156"/>
      <c r="J175" s="74">
        <f t="shared" si="24"/>
        <v>0</v>
      </c>
      <c r="K175" s="75">
        <f t="shared" si="24"/>
        <v>0</v>
      </c>
    </row>
    <row r="176" spans="2:11" ht="16.2" thickBot="1" x14ac:dyDescent="0.35">
      <c r="B176" s="76" t="s">
        <v>73</v>
      </c>
      <c r="C176" s="77"/>
      <c r="D176" s="78" t="s">
        <v>73</v>
      </c>
      <c r="E176" s="79"/>
      <c r="F176" s="80">
        <f>SUM(F160:F175)</f>
        <v>131815.21739130435</v>
      </c>
      <c r="G176" s="81"/>
      <c r="H176" s="81"/>
      <c r="I176" s="82"/>
      <c r="J176" s="83">
        <f>SUM(J160:J175)</f>
        <v>12127000</v>
      </c>
      <c r="K176" s="84">
        <f>SUM(K160:K175)</f>
        <v>5640.4651162790688</v>
      </c>
    </row>
    <row r="177" spans="2:11" x14ac:dyDescent="0.3">
      <c r="B177" s="184"/>
      <c r="C177" s="185"/>
      <c r="D177" s="87"/>
      <c r="E177" s="88"/>
      <c r="F177" s="89"/>
      <c r="G177" s="89"/>
      <c r="H177" s="89"/>
      <c r="I177" s="90"/>
      <c r="J177" s="118"/>
      <c r="K177" s="92"/>
    </row>
    <row r="178" spans="2:11" ht="18.600000000000001" thickBot="1" x14ac:dyDescent="0.4">
      <c r="B178" s="220" t="s">
        <v>231</v>
      </c>
      <c r="C178" s="221"/>
      <c r="D178" s="222"/>
      <c r="E178" s="223"/>
      <c r="F178" s="224"/>
      <c r="G178" s="224"/>
      <c r="H178" s="224"/>
      <c r="I178" s="225"/>
      <c r="J178" s="226"/>
      <c r="K178" s="227"/>
    </row>
    <row r="179" spans="2:11" ht="16.2" thickBot="1" x14ac:dyDescent="0.35">
      <c r="B179" s="44" t="s">
        <v>59</v>
      </c>
      <c r="C179" s="45" t="s">
        <v>60</v>
      </c>
      <c r="D179" s="46" t="s">
        <v>61</v>
      </c>
      <c r="E179" s="47" t="s">
        <v>62</v>
      </c>
      <c r="F179" s="48" t="s">
        <v>63</v>
      </c>
      <c r="G179" s="48" t="s">
        <v>64</v>
      </c>
      <c r="H179" s="48" t="s">
        <v>65</v>
      </c>
      <c r="I179" s="49" t="s">
        <v>66</v>
      </c>
      <c r="J179" s="50" t="s">
        <v>67</v>
      </c>
      <c r="K179" s="51" t="s">
        <v>68</v>
      </c>
    </row>
    <row r="180" spans="2:11" x14ac:dyDescent="0.3">
      <c r="B180" s="93">
        <v>1002</v>
      </c>
      <c r="C180" s="94" t="s">
        <v>231</v>
      </c>
      <c r="D180" s="228" t="s">
        <v>232</v>
      </c>
      <c r="E180" s="229" t="s">
        <v>209</v>
      </c>
      <c r="F180" s="60">
        <f t="shared" ref="F180:F188" si="26">J180/$E$3</f>
        <v>17391.304347826088</v>
      </c>
      <c r="G180" s="230">
        <v>2000</v>
      </c>
      <c r="H180" s="230">
        <v>1</v>
      </c>
      <c r="I180" s="231">
        <v>800</v>
      </c>
      <c r="J180" s="63">
        <f t="shared" ref="J180:J188" si="27">G180*H180*I180</f>
        <v>1600000</v>
      </c>
      <c r="K180" s="64">
        <f t="shared" ref="K180:K188" si="28">J180/$E$4</f>
        <v>744.18604651162786</v>
      </c>
    </row>
    <row r="181" spans="2:11" x14ac:dyDescent="0.3">
      <c r="B181" s="93">
        <v>1002</v>
      </c>
      <c r="C181" s="94" t="s">
        <v>231</v>
      </c>
      <c r="D181" s="95" t="s">
        <v>233</v>
      </c>
      <c r="E181" s="96" t="s">
        <v>234</v>
      </c>
      <c r="F181" s="60">
        <f t="shared" si="26"/>
        <v>3043.478260869565</v>
      </c>
      <c r="G181" s="66">
        <v>20</v>
      </c>
      <c r="H181" s="66">
        <v>1</v>
      </c>
      <c r="I181" s="97">
        <v>14000</v>
      </c>
      <c r="J181" s="63">
        <f t="shared" si="27"/>
        <v>280000</v>
      </c>
      <c r="K181" s="64">
        <f t="shared" si="28"/>
        <v>130.23255813953489</v>
      </c>
    </row>
    <row r="182" spans="2:11" x14ac:dyDescent="0.3">
      <c r="B182" s="93">
        <v>1002</v>
      </c>
      <c r="C182" s="94" t="s">
        <v>231</v>
      </c>
      <c r="D182" s="95" t="s">
        <v>235</v>
      </c>
      <c r="E182" s="96" t="s">
        <v>234</v>
      </c>
      <c r="F182" s="60">
        <f t="shared" si="26"/>
        <v>2413.0434782608695</v>
      </c>
      <c r="G182" s="66">
        <v>15</v>
      </c>
      <c r="H182" s="66">
        <v>1</v>
      </c>
      <c r="I182" s="97">
        <v>14800</v>
      </c>
      <c r="J182" s="63">
        <f t="shared" si="27"/>
        <v>222000</v>
      </c>
      <c r="K182" s="64">
        <f t="shared" si="28"/>
        <v>103.25581395348837</v>
      </c>
    </row>
    <row r="183" spans="2:11" x14ac:dyDescent="0.3">
      <c r="B183" s="93">
        <v>1002</v>
      </c>
      <c r="C183" s="94" t="s">
        <v>231</v>
      </c>
      <c r="D183" s="95" t="s">
        <v>236</v>
      </c>
      <c r="E183" s="96" t="s">
        <v>237</v>
      </c>
      <c r="F183" s="60">
        <f t="shared" si="26"/>
        <v>434.78260869565219</v>
      </c>
      <c r="G183" s="66">
        <v>2</v>
      </c>
      <c r="H183" s="66">
        <v>1</v>
      </c>
      <c r="I183" s="97">
        <v>20000</v>
      </c>
      <c r="J183" s="63">
        <f t="shared" si="27"/>
        <v>40000</v>
      </c>
      <c r="K183" s="64">
        <f t="shared" si="28"/>
        <v>18.604651162790699</v>
      </c>
    </row>
    <row r="184" spans="2:11" x14ac:dyDescent="0.3">
      <c r="B184" s="93">
        <v>1002</v>
      </c>
      <c r="C184" s="94" t="s">
        <v>231</v>
      </c>
      <c r="D184" s="95" t="s">
        <v>238</v>
      </c>
      <c r="E184" s="96" t="s">
        <v>239</v>
      </c>
      <c r="F184" s="60">
        <f t="shared" si="26"/>
        <v>326.08695652173913</v>
      </c>
      <c r="G184" s="66">
        <v>2</v>
      </c>
      <c r="H184" s="66">
        <v>1</v>
      </c>
      <c r="I184" s="97">
        <v>15000</v>
      </c>
      <c r="J184" s="63">
        <f t="shared" si="27"/>
        <v>30000</v>
      </c>
      <c r="K184" s="64">
        <f t="shared" si="28"/>
        <v>13.953488372093023</v>
      </c>
    </row>
    <row r="185" spans="2:11" x14ac:dyDescent="0.3">
      <c r="B185" s="93">
        <v>1002</v>
      </c>
      <c r="C185" s="94" t="s">
        <v>231</v>
      </c>
      <c r="D185" s="95" t="s">
        <v>240</v>
      </c>
      <c r="E185" s="96" t="s">
        <v>241</v>
      </c>
      <c r="F185" s="60">
        <f t="shared" si="26"/>
        <v>1413.0434782608695</v>
      </c>
      <c r="G185" s="66">
        <v>1</v>
      </c>
      <c r="H185" s="66">
        <v>1</v>
      </c>
      <c r="I185" s="97">
        <v>130000</v>
      </c>
      <c r="J185" s="63">
        <f t="shared" si="27"/>
        <v>130000</v>
      </c>
      <c r="K185" s="64">
        <f t="shared" si="28"/>
        <v>60.465116279069768</v>
      </c>
    </row>
    <row r="186" spans="2:11" x14ac:dyDescent="0.3">
      <c r="B186" s="93">
        <v>1002</v>
      </c>
      <c r="C186" s="94" t="s">
        <v>231</v>
      </c>
      <c r="D186" s="95" t="s">
        <v>242</v>
      </c>
      <c r="E186" s="96"/>
      <c r="F186" s="60">
        <f t="shared" si="26"/>
        <v>2173.913043478261</v>
      </c>
      <c r="G186" s="66"/>
      <c r="H186" s="66"/>
      <c r="I186" s="97">
        <v>200000</v>
      </c>
      <c r="J186" s="63">
        <v>200000</v>
      </c>
      <c r="K186" s="64">
        <f t="shared" si="28"/>
        <v>93.023255813953483</v>
      </c>
    </row>
    <row r="187" spans="2:11" x14ac:dyDescent="0.3">
      <c r="B187" s="93">
        <v>1002</v>
      </c>
      <c r="C187" s="94" t="s">
        <v>231</v>
      </c>
      <c r="D187" s="95" t="s">
        <v>243</v>
      </c>
      <c r="E187" s="96" t="s">
        <v>241</v>
      </c>
      <c r="F187" s="60">
        <f t="shared" si="26"/>
        <v>1195.6521739130435</v>
      </c>
      <c r="G187" s="66">
        <v>1</v>
      </c>
      <c r="H187" s="66">
        <v>1</v>
      </c>
      <c r="I187" s="97">
        <v>110000</v>
      </c>
      <c r="J187" s="63">
        <f t="shared" si="27"/>
        <v>110000</v>
      </c>
      <c r="K187" s="64">
        <f t="shared" si="28"/>
        <v>51.162790697674417</v>
      </c>
    </row>
    <row r="188" spans="2:11" x14ac:dyDescent="0.3">
      <c r="B188" s="93">
        <v>1002</v>
      </c>
      <c r="C188" s="94" t="s">
        <v>231</v>
      </c>
      <c r="D188" s="95" t="s">
        <v>244</v>
      </c>
      <c r="E188" s="96" t="s">
        <v>245</v>
      </c>
      <c r="F188" s="60">
        <f t="shared" si="26"/>
        <v>8695.652173913044</v>
      </c>
      <c r="G188" s="66">
        <v>1</v>
      </c>
      <c r="H188" s="66">
        <v>1</v>
      </c>
      <c r="I188" s="97">
        <v>800000</v>
      </c>
      <c r="J188" s="63">
        <f t="shared" si="27"/>
        <v>800000</v>
      </c>
      <c r="K188" s="64">
        <f t="shared" si="28"/>
        <v>372.09302325581393</v>
      </c>
    </row>
    <row r="189" spans="2:11" ht="18.600000000000001" thickBot="1" x14ac:dyDescent="0.4">
      <c r="B189" s="232"/>
      <c r="C189" s="233"/>
      <c r="D189" s="234"/>
      <c r="E189" s="235"/>
      <c r="F189" s="236"/>
      <c r="G189" s="236"/>
      <c r="H189" s="236"/>
      <c r="I189" s="237"/>
      <c r="J189" s="238"/>
      <c r="K189" s="239"/>
    </row>
    <row r="190" spans="2:11" ht="16.2" thickBot="1" x14ac:dyDescent="0.35">
      <c r="B190" s="76" t="s">
        <v>73</v>
      </c>
      <c r="C190" s="77"/>
      <c r="D190" s="78" t="s">
        <v>73</v>
      </c>
      <c r="E190" s="79"/>
      <c r="F190" s="80">
        <f>SUM(F180:F189)</f>
        <v>37086.956521739128</v>
      </c>
      <c r="G190" s="81"/>
      <c r="H190" s="81"/>
      <c r="I190" s="82"/>
      <c r="J190" s="83">
        <f>SUM(J180:J189)</f>
        <v>3412000</v>
      </c>
      <c r="K190" s="84">
        <f>SUM(K180:K189)</f>
        <v>1586.9767441860463</v>
      </c>
    </row>
    <row r="191" spans="2:11" ht="18" x14ac:dyDescent="0.35">
      <c r="B191" s="240"/>
      <c r="C191" s="241"/>
      <c r="D191" s="242"/>
      <c r="E191" s="243"/>
      <c r="F191" s="244"/>
      <c r="G191" s="244"/>
      <c r="H191" s="244"/>
      <c r="I191" s="245"/>
      <c r="J191" s="118"/>
      <c r="K191" s="92"/>
    </row>
    <row r="192" spans="2:11" ht="18.600000000000001" thickBot="1" x14ac:dyDescent="0.4">
      <c r="B192" s="220" t="s">
        <v>30</v>
      </c>
      <c r="C192" s="221"/>
      <c r="D192" s="222"/>
      <c r="E192" s="223"/>
      <c r="F192" s="224"/>
      <c r="G192" s="224"/>
      <c r="H192" s="224"/>
      <c r="I192" s="225"/>
      <c r="J192" s="226"/>
      <c r="K192" s="227"/>
    </row>
    <row r="193" spans="2:11" ht="16.2" thickBot="1" x14ac:dyDescent="0.35">
      <c r="B193" s="44" t="s">
        <v>59</v>
      </c>
      <c r="C193" s="45" t="s">
        <v>60</v>
      </c>
      <c r="D193" s="46" t="s">
        <v>61</v>
      </c>
      <c r="E193" s="47" t="s">
        <v>62</v>
      </c>
      <c r="F193" s="48" t="s">
        <v>63</v>
      </c>
      <c r="G193" s="48" t="s">
        <v>64</v>
      </c>
      <c r="H193" s="48" t="s">
        <v>65</v>
      </c>
      <c r="I193" s="49" t="s">
        <v>66</v>
      </c>
      <c r="J193" s="50" t="s">
        <v>67</v>
      </c>
      <c r="K193" s="51" t="s">
        <v>68</v>
      </c>
    </row>
    <row r="194" spans="2:11" x14ac:dyDescent="0.3">
      <c r="B194" s="246">
        <v>285</v>
      </c>
      <c r="C194" s="247" t="s">
        <v>30</v>
      </c>
      <c r="D194" s="248" t="s">
        <v>246</v>
      </c>
      <c r="E194" s="249" t="s">
        <v>245</v>
      </c>
      <c r="F194" s="202">
        <f t="shared" ref="F194:F207" si="29">J194/$E$3</f>
        <v>11956.521739130434</v>
      </c>
      <c r="G194" s="250">
        <v>1</v>
      </c>
      <c r="H194" s="250">
        <v>1</v>
      </c>
      <c r="I194" s="251">
        <v>1100000</v>
      </c>
      <c r="J194" s="206">
        <f t="shared" ref="J194:J207" si="30">G194*H194*I194</f>
        <v>1100000</v>
      </c>
      <c r="K194" s="64">
        <f t="shared" ref="K194:K207" si="31">J194/$E$4</f>
        <v>511.62790697674421</v>
      </c>
    </row>
    <row r="195" spans="2:11" x14ac:dyDescent="0.3">
      <c r="B195" s="93">
        <v>285</v>
      </c>
      <c r="C195" s="94" t="s">
        <v>30</v>
      </c>
      <c r="D195" s="95" t="s">
        <v>247</v>
      </c>
      <c r="E195" s="96" t="s">
        <v>219</v>
      </c>
      <c r="F195" s="60">
        <f t="shared" si="29"/>
        <v>434.78260869565219</v>
      </c>
      <c r="G195" s="66">
        <v>1</v>
      </c>
      <c r="H195" s="66">
        <v>1</v>
      </c>
      <c r="I195" s="97">
        <v>40000</v>
      </c>
      <c r="J195" s="63">
        <f t="shared" si="30"/>
        <v>40000</v>
      </c>
      <c r="K195" s="64">
        <f t="shared" si="31"/>
        <v>18.604651162790699</v>
      </c>
    </row>
    <row r="196" spans="2:11" x14ac:dyDescent="0.3">
      <c r="B196" s="93">
        <v>285</v>
      </c>
      <c r="C196" s="94" t="s">
        <v>30</v>
      </c>
      <c r="D196" s="95" t="s">
        <v>248</v>
      </c>
      <c r="E196" s="96" t="s">
        <v>219</v>
      </c>
      <c r="F196" s="60">
        <f t="shared" si="29"/>
        <v>217.39130434782609</v>
      </c>
      <c r="G196" s="66">
        <v>1</v>
      </c>
      <c r="H196" s="66">
        <v>1</v>
      </c>
      <c r="I196" s="97">
        <v>20000</v>
      </c>
      <c r="J196" s="63">
        <f t="shared" si="30"/>
        <v>20000</v>
      </c>
      <c r="K196" s="64">
        <f t="shared" si="31"/>
        <v>9.3023255813953494</v>
      </c>
    </row>
    <row r="197" spans="2:11" x14ac:dyDescent="0.3">
      <c r="B197" s="93">
        <v>285</v>
      </c>
      <c r="C197" s="94" t="s">
        <v>30</v>
      </c>
      <c r="D197" s="95" t="s">
        <v>249</v>
      </c>
      <c r="E197" s="96" t="s">
        <v>219</v>
      </c>
      <c r="F197" s="60">
        <f t="shared" si="29"/>
        <v>326.08695652173913</v>
      </c>
      <c r="G197" s="66">
        <v>1</v>
      </c>
      <c r="H197" s="66">
        <v>1</v>
      </c>
      <c r="I197" s="97">
        <v>30000</v>
      </c>
      <c r="J197" s="63">
        <f t="shared" si="30"/>
        <v>30000</v>
      </c>
      <c r="K197" s="64">
        <f t="shared" si="31"/>
        <v>13.953488372093023</v>
      </c>
    </row>
    <row r="198" spans="2:11" x14ac:dyDescent="0.3">
      <c r="B198" s="93">
        <v>285</v>
      </c>
      <c r="C198" s="94" t="s">
        <v>30</v>
      </c>
      <c r="D198" s="95" t="s">
        <v>250</v>
      </c>
      <c r="E198" s="96" t="s">
        <v>219</v>
      </c>
      <c r="F198" s="60">
        <f t="shared" si="29"/>
        <v>543.47826086956525</v>
      </c>
      <c r="G198" s="66">
        <v>1</v>
      </c>
      <c r="H198" s="66">
        <v>1</v>
      </c>
      <c r="I198" s="97">
        <v>50000</v>
      </c>
      <c r="J198" s="63">
        <f t="shared" si="30"/>
        <v>50000</v>
      </c>
      <c r="K198" s="64">
        <f t="shared" si="31"/>
        <v>23.255813953488371</v>
      </c>
    </row>
    <row r="199" spans="2:11" x14ac:dyDescent="0.3">
      <c r="B199" s="93">
        <v>285</v>
      </c>
      <c r="C199" s="94" t="s">
        <v>30</v>
      </c>
      <c r="D199" s="95" t="s">
        <v>251</v>
      </c>
      <c r="E199" s="96" t="s">
        <v>234</v>
      </c>
      <c r="F199" s="60">
        <f t="shared" si="29"/>
        <v>652.17391304347825</v>
      </c>
      <c r="G199" s="66">
        <v>20</v>
      </c>
      <c r="H199" s="66">
        <v>1</v>
      </c>
      <c r="I199" s="97">
        <v>3000</v>
      </c>
      <c r="J199" s="63">
        <f t="shared" si="30"/>
        <v>60000</v>
      </c>
      <c r="K199" s="64">
        <f t="shared" si="31"/>
        <v>27.906976744186046</v>
      </c>
    </row>
    <row r="200" spans="2:11" x14ac:dyDescent="0.3">
      <c r="B200" s="93">
        <v>285</v>
      </c>
      <c r="C200" s="94" t="s">
        <v>30</v>
      </c>
      <c r="D200" s="95" t="s">
        <v>210</v>
      </c>
      <c r="E200" s="96" t="s">
        <v>209</v>
      </c>
      <c r="F200" s="60">
        <f t="shared" si="29"/>
        <v>97.826086956521735</v>
      </c>
      <c r="G200" s="66">
        <v>30</v>
      </c>
      <c r="H200" s="66">
        <v>1</v>
      </c>
      <c r="I200" s="97">
        <v>300</v>
      </c>
      <c r="J200" s="63">
        <f t="shared" si="30"/>
        <v>9000</v>
      </c>
      <c r="K200" s="64">
        <f t="shared" si="31"/>
        <v>4.1860465116279073</v>
      </c>
    </row>
    <row r="201" spans="2:11" x14ac:dyDescent="0.3">
      <c r="B201" s="93">
        <v>285</v>
      </c>
      <c r="C201" s="94" t="s">
        <v>30</v>
      </c>
      <c r="D201" s="95" t="s">
        <v>252</v>
      </c>
      <c r="E201" s="96" t="s">
        <v>234</v>
      </c>
      <c r="F201" s="60">
        <f t="shared" si="29"/>
        <v>38.043478260869563</v>
      </c>
      <c r="G201" s="66">
        <v>1</v>
      </c>
      <c r="H201" s="66">
        <v>1</v>
      </c>
      <c r="I201" s="97">
        <v>3500</v>
      </c>
      <c r="J201" s="63">
        <f t="shared" si="30"/>
        <v>3500</v>
      </c>
      <c r="K201" s="64">
        <f t="shared" si="31"/>
        <v>1.6279069767441861</v>
      </c>
    </row>
    <row r="202" spans="2:11" x14ac:dyDescent="0.3">
      <c r="B202" s="93">
        <v>285</v>
      </c>
      <c r="C202" s="94" t="s">
        <v>30</v>
      </c>
      <c r="D202" s="95" t="s">
        <v>211</v>
      </c>
      <c r="E202" s="96" t="s">
        <v>209</v>
      </c>
      <c r="F202" s="60">
        <f t="shared" si="29"/>
        <v>10.869565217391305</v>
      </c>
      <c r="G202" s="66">
        <v>2</v>
      </c>
      <c r="H202" s="66">
        <v>1</v>
      </c>
      <c r="I202" s="97">
        <v>500</v>
      </c>
      <c r="J202" s="63">
        <f t="shared" si="30"/>
        <v>1000</v>
      </c>
      <c r="K202" s="64">
        <f t="shared" si="31"/>
        <v>0.46511627906976744</v>
      </c>
    </row>
    <row r="203" spans="2:11" x14ac:dyDescent="0.3">
      <c r="B203" s="93">
        <v>285</v>
      </c>
      <c r="C203" s="94" t="s">
        <v>30</v>
      </c>
      <c r="D203" s="95" t="s">
        <v>253</v>
      </c>
      <c r="E203" s="96" t="s">
        <v>245</v>
      </c>
      <c r="F203" s="60">
        <f t="shared" si="29"/>
        <v>652.17391304347825</v>
      </c>
      <c r="G203" s="66">
        <v>1</v>
      </c>
      <c r="H203" s="66">
        <v>1</v>
      </c>
      <c r="I203" s="97">
        <v>60000</v>
      </c>
      <c r="J203" s="63">
        <f t="shared" si="30"/>
        <v>60000</v>
      </c>
      <c r="K203" s="64">
        <f t="shared" si="31"/>
        <v>27.906976744186046</v>
      </c>
    </row>
    <row r="204" spans="2:11" x14ac:dyDescent="0.3">
      <c r="B204" s="93">
        <v>285</v>
      </c>
      <c r="C204" s="94" t="s">
        <v>30</v>
      </c>
      <c r="D204" s="95" t="s">
        <v>254</v>
      </c>
      <c r="E204" s="96" t="s">
        <v>245</v>
      </c>
      <c r="F204" s="60">
        <f t="shared" si="29"/>
        <v>1304.3478260869565</v>
      </c>
      <c r="G204" s="66">
        <v>1</v>
      </c>
      <c r="H204" s="66">
        <v>1</v>
      </c>
      <c r="I204" s="97">
        <v>120000</v>
      </c>
      <c r="J204" s="63">
        <f t="shared" si="30"/>
        <v>120000</v>
      </c>
      <c r="K204" s="64">
        <f t="shared" si="31"/>
        <v>55.813953488372093</v>
      </c>
    </row>
    <row r="205" spans="2:11" x14ac:dyDescent="0.3">
      <c r="B205" s="93">
        <v>285</v>
      </c>
      <c r="C205" s="94" t="s">
        <v>30</v>
      </c>
      <c r="D205" s="95" t="s">
        <v>255</v>
      </c>
      <c r="E205" s="96" t="s">
        <v>245</v>
      </c>
      <c r="F205" s="60">
        <f t="shared" si="29"/>
        <v>978.26086956521738</v>
      </c>
      <c r="G205" s="66">
        <v>1</v>
      </c>
      <c r="H205" s="66">
        <v>1</v>
      </c>
      <c r="I205" s="97">
        <v>90000</v>
      </c>
      <c r="J205" s="63">
        <f t="shared" si="30"/>
        <v>90000</v>
      </c>
      <c r="K205" s="64">
        <f t="shared" si="31"/>
        <v>41.860465116279073</v>
      </c>
    </row>
    <row r="206" spans="2:11" x14ac:dyDescent="0.3">
      <c r="B206" s="93">
        <v>285</v>
      </c>
      <c r="C206" s="94" t="s">
        <v>30</v>
      </c>
      <c r="D206" s="95" t="s">
        <v>256</v>
      </c>
      <c r="E206" s="96" t="s">
        <v>245</v>
      </c>
      <c r="F206" s="60">
        <f t="shared" si="29"/>
        <v>2173.913043478261</v>
      </c>
      <c r="G206" s="66">
        <v>1</v>
      </c>
      <c r="H206" s="66">
        <v>1</v>
      </c>
      <c r="I206" s="97">
        <v>200000</v>
      </c>
      <c r="J206" s="63">
        <f t="shared" si="30"/>
        <v>200000</v>
      </c>
      <c r="K206" s="64">
        <f t="shared" si="31"/>
        <v>93.023255813953483</v>
      </c>
    </row>
    <row r="207" spans="2:11" ht="28.8" x14ac:dyDescent="0.3">
      <c r="B207" s="93">
        <v>285</v>
      </c>
      <c r="C207" s="94" t="s">
        <v>30</v>
      </c>
      <c r="D207" s="95" t="s">
        <v>257</v>
      </c>
      <c r="E207" s="96" t="s">
        <v>245</v>
      </c>
      <c r="F207" s="60">
        <f t="shared" si="29"/>
        <v>21739.130434782608</v>
      </c>
      <c r="G207" s="66">
        <v>1</v>
      </c>
      <c r="H207" s="66">
        <v>1</v>
      </c>
      <c r="I207" s="97">
        <v>2000000</v>
      </c>
      <c r="J207" s="63">
        <f t="shared" si="30"/>
        <v>2000000</v>
      </c>
      <c r="K207" s="64">
        <f t="shared" si="31"/>
        <v>930.23255813953483</v>
      </c>
    </row>
    <row r="208" spans="2:11" ht="18.600000000000001" thickBot="1" x14ac:dyDescent="0.4">
      <c r="B208" s="232"/>
      <c r="C208" s="233"/>
      <c r="D208" s="234"/>
      <c r="E208" s="235"/>
      <c r="F208" s="236"/>
      <c r="G208" s="236"/>
      <c r="H208" s="236"/>
      <c r="I208" s="237"/>
      <c r="J208" s="238"/>
      <c r="K208" s="239"/>
    </row>
    <row r="209" spans="2:11" ht="16.2" thickBot="1" x14ac:dyDescent="0.35">
      <c r="B209" s="76" t="s">
        <v>73</v>
      </c>
      <c r="C209" s="77"/>
      <c r="D209" s="78" t="s">
        <v>73</v>
      </c>
      <c r="E209" s="79"/>
      <c r="F209" s="80">
        <f>SUM(F194:F208)</f>
        <v>41125</v>
      </c>
      <c r="G209" s="81"/>
      <c r="H209" s="81"/>
      <c r="I209" s="82"/>
      <c r="J209" s="83">
        <f>SUM(J194:J208)</f>
        <v>3783500</v>
      </c>
      <c r="K209" s="84">
        <f>SUM(K194:K208)</f>
        <v>1759.7674418604652</v>
      </c>
    </row>
    <row r="210" spans="2:11" x14ac:dyDescent="0.3">
      <c r="B210" s="184"/>
      <c r="C210" s="185"/>
      <c r="D210" s="87"/>
      <c r="E210" s="88"/>
      <c r="F210" s="89"/>
      <c r="G210" s="89"/>
      <c r="H210" s="89"/>
      <c r="I210" s="90"/>
      <c r="J210" s="118"/>
      <c r="K210" s="92"/>
    </row>
    <row r="211" spans="2:11" x14ac:dyDescent="0.3">
      <c r="B211" s="184"/>
      <c r="C211" s="185"/>
      <c r="D211" s="87"/>
      <c r="E211" s="88"/>
      <c r="F211" s="89"/>
      <c r="G211" s="89"/>
      <c r="H211" s="89"/>
      <c r="I211" s="90"/>
      <c r="J211" s="118"/>
      <c r="K211" s="92"/>
    </row>
    <row r="212" spans="2:11" ht="18.600000000000001" thickBot="1" x14ac:dyDescent="0.4">
      <c r="B212" s="252" t="s">
        <v>17</v>
      </c>
      <c r="C212" s="253"/>
      <c r="D212" s="254"/>
      <c r="E212" s="255"/>
      <c r="F212" s="256"/>
      <c r="G212" s="256"/>
      <c r="H212" s="256"/>
      <c r="I212" s="257"/>
      <c r="J212" s="258"/>
      <c r="K212" s="259"/>
    </row>
    <row r="213" spans="2:11" ht="16.2" thickBot="1" x14ac:dyDescent="0.35">
      <c r="B213" s="44" t="s">
        <v>59</v>
      </c>
      <c r="C213" s="45" t="s">
        <v>60</v>
      </c>
      <c r="D213" s="46" t="s">
        <v>61</v>
      </c>
      <c r="E213" s="47" t="s">
        <v>62</v>
      </c>
      <c r="F213" s="48" t="s">
        <v>63</v>
      </c>
      <c r="G213" s="48" t="s">
        <v>64</v>
      </c>
      <c r="H213" s="48" t="s">
        <v>65</v>
      </c>
      <c r="I213" s="49" t="s">
        <v>66</v>
      </c>
      <c r="J213" s="50" t="s">
        <v>67</v>
      </c>
      <c r="K213" s="51" t="s">
        <v>68</v>
      </c>
    </row>
    <row r="214" spans="2:11" x14ac:dyDescent="0.3">
      <c r="B214" s="246">
        <v>226</v>
      </c>
      <c r="C214" s="247" t="s">
        <v>17</v>
      </c>
      <c r="D214" s="248" t="s">
        <v>258</v>
      </c>
      <c r="E214" s="249" t="s">
        <v>202</v>
      </c>
      <c r="F214" s="202">
        <f t="shared" ref="F214:F220" si="32">J214/$E$3</f>
        <v>10869.565217391304</v>
      </c>
      <c r="G214" s="250">
        <v>5</v>
      </c>
      <c r="H214" s="250">
        <v>1</v>
      </c>
      <c r="I214" s="251">
        <v>200000</v>
      </c>
      <c r="J214" s="206">
        <f>G214*H214*I214</f>
        <v>1000000</v>
      </c>
      <c r="K214" s="64">
        <f t="shared" ref="K214:K220" si="33">J214/$E$4</f>
        <v>465.11627906976742</v>
      </c>
    </row>
    <row r="215" spans="2:11" x14ac:dyDescent="0.3">
      <c r="B215" s="93">
        <v>226</v>
      </c>
      <c r="C215" s="94" t="s">
        <v>17</v>
      </c>
      <c r="D215" s="95" t="s">
        <v>259</v>
      </c>
      <c r="E215" s="96" t="s">
        <v>202</v>
      </c>
      <c r="F215" s="260">
        <f t="shared" si="32"/>
        <v>7065.217391304348</v>
      </c>
      <c r="G215" s="66">
        <v>5</v>
      </c>
      <c r="H215" s="230">
        <v>1</v>
      </c>
      <c r="I215" s="97">
        <v>130000</v>
      </c>
      <c r="J215" s="63">
        <f t="shared" ref="J215:J220" si="34">G215*H215*I215</f>
        <v>650000</v>
      </c>
      <c r="K215" s="64">
        <f t="shared" si="33"/>
        <v>302.32558139534882</v>
      </c>
    </row>
    <row r="216" spans="2:11" x14ac:dyDescent="0.3">
      <c r="B216" s="93">
        <v>226</v>
      </c>
      <c r="C216" s="94" t="s">
        <v>17</v>
      </c>
      <c r="D216" s="95" t="s">
        <v>260</v>
      </c>
      <c r="E216" s="96" t="s">
        <v>202</v>
      </c>
      <c r="F216" s="260">
        <f t="shared" si="32"/>
        <v>1739.1304347826087</v>
      </c>
      <c r="G216" s="66">
        <v>8</v>
      </c>
      <c r="H216" s="230">
        <v>1</v>
      </c>
      <c r="I216" s="97">
        <v>20000</v>
      </c>
      <c r="J216" s="63">
        <f t="shared" si="34"/>
        <v>160000</v>
      </c>
      <c r="K216" s="64">
        <f t="shared" si="33"/>
        <v>74.418604651162795</v>
      </c>
    </row>
    <row r="217" spans="2:11" x14ac:dyDescent="0.3">
      <c r="B217" s="93">
        <v>226</v>
      </c>
      <c r="C217" s="94" t="s">
        <v>17</v>
      </c>
      <c r="D217" s="95" t="s">
        <v>261</v>
      </c>
      <c r="E217" s="96" t="s">
        <v>70</v>
      </c>
      <c r="F217" s="260">
        <f t="shared" si="32"/>
        <v>41739.130434782608</v>
      </c>
      <c r="G217" s="66">
        <v>8</v>
      </c>
      <c r="H217" s="230">
        <v>12</v>
      </c>
      <c r="I217" s="97">
        <f>480000/12</f>
        <v>40000</v>
      </c>
      <c r="J217" s="63">
        <f t="shared" si="34"/>
        <v>3840000</v>
      </c>
      <c r="K217" s="64">
        <f t="shared" si="33"/>
        <v>1786.046511627907</v>
      </c>
    </row>
    <row r="218" spans="2:11" x14ac:dyDescent="0.3">
      <c r="B218" s="93">
        <v>226</v>
      </c>
      <c r="C218" s="94" t="s">
        <v>17</v>
      </c>
      <c r="D218" s="95" t="s">
        <v>262</v>
      </c>
      <c r="E218" s="96" t="s">
        <v>70</v>
      </c>
      <c r="F218" s="260">
        <f t="shared" si="32"/>
        <v>15652.173913043478</v>
      </c>
      <c r="G218" s="66">
        <v>8</v>
      </c>
      <c r="H218" s="230">
        <v>3</v>
      </c>
      <c r="I218" s="97">
        <v>60000</v>
      </c>
      <c r="J218" s="63">
        <f t="shared" si="34"/>
        <v>1440000</v>
      </c>
      <c r="K218" s="64">
        <f t="shared" si="33"/>
        <v>669.76744186046517</v>
      </c>
    </row>
    <row r="219" spans="2:11" x14ac:dyDescent="0.3">
      <c r="B219" s="93">
        <v>226</v>
      </c>
      <c r="C219" s="94" t="s">
        <v>17</v>
      </c>
      <c r="D219" s="95" t="s">
        <v>263</v>
      </c>
      <c r="E219" s="96" t="s">
        <v>70</v>
      </c>
      <c r="F219" s="260">
        <f t="shared" si="32"/>
        <v>6956.521739130435</v>
      </c>
      <c r="G219" s="66">
        <v>8</v>
      </c>
      <c r="H219" s="230">
        <v>2</v>
      </c>
      <c r="I219" s="97">
        <v>40000</v>
      </c>
      <c r="J219" s="63">
        <f t="shared" si="34"/>
        <v>640000</v>
      </c>
      <c r="K219" s="64">
        <f t="shared" si="33"/>
        <v>297.67441860465118</v>
      </c>
    </row>
    <row r="220" spans="2:11" x14ac:dyDescent="0.3">
      <c r="B220" s="93">
        <v>226</v>
      </c>
      <c r="C220" s="94" t="s">
        <v>17</v>
      </c>
      <c r="D220" s="95" t="s">
        <v>264</v>
      </c>
      <c r="E220" s="96" t="s">
        <v>245</v>
      </c>
      <c r="F220" s="260">
        <f t="shared" si="32"/>
        <v>1739.1304347826087</v>
      </c>
      <c r="G220" s="66">
        <v>8</v>
      </c>
      <c r="H220" s="230">
        <v>1</v>
      </c>
      <c r="I220" s="97">
        <v>20000</v>
      </c>
      <c r="J220" s="63">
        <f t="shared" si="34"/>
        <v>160000</v>
      </c>
      <c r="K220" s="64">
        <f t="shared" si="33"/>
        <v>74.418604651162795</v>
      </c>
    </row>
    <row r="221" spans="2:11" ht="18.600000000000001" thickBot="1" x14ac:dyDescent="0.4">
      <c r="B221" s="232"/>
      <c r="C221" s="233"/>
      <c r="D221" s="234"/>
      <c r="E221" s="235"/>
      <c r="F221" s="236"/>
      <c r="G221" s="236"/>
      <c r="H221" s="236"/>
      <c r="I221" s="237"/>
      <c r="J221" s="238"/>
      <c r="K221" s="239"/>
    </row>
    <row r="222" spans="2:11" ht="16.2" thickBot="1" x14ac:dyDescent="0.35">
      <c r="B222" s="76" t="s">
        <v>73</v>
      </c>
      <c r="C222" s="77"/>
      <c r="D222" s="78" t="s">
        <v>73</v>
      </c>
      <c r="E222" s="79"/>
      <c r="F222" s="80">
        <f>SUM(F214:F221)</f>
        <v>85760.869565217377</v>
      </c>
      <c r="G222" s="81"/>
      <c r="H222" s="81"/>
      <c r="I222" s="82"/>
      <c r="J222" s="83">
        <f>SUM(J214:J221)</f>
        <v>7890000</v>
      </c>
      <c r="K222" s="84">
        <f>SUM(K214:K221)</f>
        <v>3669.7674418604652</v>
      </c>
    </row>
    <row r="223" spans="2:11" x14ac:dyDescent="0.3">
      <c r="B223" s="184"/>
      <c r="C223" s="185"/>
      <c r="D223" s="87"/>
      <c r="E223" s="88"/>
      <c r="F223" s="89"/>
      <c r="G223" s="89"/>
      <c r="H223" s="89"/>
      <c r="I223" s="90"/>
      <c r="J223" s="118"/>
      <c r="K223" s="92"/>
    </row>
    <row r="224" spans="2:11" ht="16.2" thickBot="1" x14ac:dyDescent="0.35">
      <c r="B224" s="85" t="s">
        <v>265</v>
      </c>
      <c r="C224" s="86"/>
      <c r="D224" s="87"/>
      <c r="E224" s="88"/>
      <c r="F224" s="89"/>
      <c r="G224" s="89"/>
      <c r="H224" s="89"/>
      <c r="I224" s="90"/>
      <c r="J224" s="118"/>
      <c r="K224" s="92"/>
    </row>
    <row r="225" spans="2:11" ht="16.2" thickBot="1" x14ac:dyDescent="0.35">
      <c r="B225" s="44" t="s">
        <v>59</v>
      </c>
      <c r="C225" s="45" t="s">
        <v>60</v>
      </c>
      <c r="D225" s="46" t="s">
        <v>61</v>
      </c>
      <c r="E225" s="47" t="s">
        <v>62</v>
      </c>
      <c r="F225" s="48" t="s">
        <v>63</v>
      </c>
      <c r="G225" s="48" t="s">
        <v>64</v>
      </c>
      <c r="H225" s="48" t="s">
        <v>65</v>
      </c>
      <c r="I225" s="49" t="s">
        <v>66</v>
      </c>
      <c r="J225" s="50" t="s">
        <v>67</v>
      </c>
      <c r="K225" s="51" t="s">
        <v>68</v>
      </c>
    </row>
    <row r="226" spans="2:11" x14ac:dyDescent="0.3">
      <c r="B226" s="246">
        <v>280</v>
      </c>
      <c r="C226" s="247" t="s">
        <v>27</v>
      </c>
      <c r="D226" s="248" t="s">
        <v>266</v>
      </c>
      <c r="E226" s="249" t="s">
        <v>267</v>
      </c>
      <c r="F226" s="202">
        <f t="shared" ref="F226:F244" si="35">J226/$E$3</f>
        <v>9782.608695652174</v>
      </c>
      <c r="G226" s="250">
        <v>15</v>
      </c>
      <c r="H226" s="250">
        <v>1</v>
      </c>
      <c r="I226" s="251">
        <v>60000</v>
      </c>
      <c r="J226" s="206">
        <f t="shared" ref="J226:J244" si="36">G226*H226*I226</f>
        <v>900000</v>
      </c>
      <c r="K226" s="64">
        <f t="shared" ref="K226:K244" si="37">J226/$E$4</f>
        <v>418.60465116279067</v>
      </c>
    </row>
    <row r="227" spans="2:11" x14ac:dyDescent="0.3">
      <c r="B227" s="93">
        <v>280</v>
      </c>
      <c r="C227" s="94" t="s">
        <v>27</v>
      </c>
      <c r="D227" s="95" t="s">
        <v>268</v>
      </c>
      <c r="E227" s="96" t="s">
        <v>267</v>
      </c>
      <c r="F227" s="260">
        <f t="shared" si="35"/>
        <v>22826.08695652174</v>
      </c>
      <c r="G227" s="66">
        <v>35</v>
      </c>
      <c r="H227" s="66">
        <v>1</v>
      </c>
      <c r="I227" s="97">
        <v>60000</v>
      </c>
      <c r="J227" s="63">
        <f t="shared" si="36"/>
        <v>2100000</v>
      </c>
      <c r="K227" s="64">
        <f t="shared" si="37"/>
        <v>976.74418604651157</v>
      </c>
    </row>
    <row r="228" spans="2:11" x14ac:dyDescent="0.3">
      <c r="B228" s="93">
        <v>280</v>
      </c>
      <c r="C228" s="94" t="s">
        <v>27</v>
      </c>
      <c r="D228" s="95" t="s">
        <v>269</v>
      </c>
      <c r="E228" s="96" t="s">
        <v>267</v>
      </c>
      <c r="F228" s="260">
        <f t="shared" si="35"/>
        <v>13586.95652173913</v>
      </c>
      <c r="G228" s="66">
        <v>50</v>
      </c>
      <c r="H228" s="66">
        <v>1</v>
      </c>
      <c r="I228" s="97">
        <v>25000</v>
      </c>
      <c r="J228" s="63">
        <f t="shared" si="36"/>
        <v>1250000</v>
      </c>
      <c r="K228" s="64">
        <f t="shared" si="37"/>
        <v>581.39534883720933</v>
      </c>
    </row>
    <row r="229" spans="2:11" ht="28.8" x14ac:dyDescent="0.3">
      <c r="B229" s="93">
        <v>280</v>
      </c>
      <c r="C229" s="94" t="s">
        <v>27</v>
      </c>
      <c r="D229" s="95" t="s">
        <v>270</v>
      </c>
      <c r="E229" s="96" t="s">
        <v>267</v>
      </c>
      <c r="F229" s="260">
        <f t="shared" si="35"/>
        <v>20108.695652173912</v>
      </c>
      <c r="G229" s="66">
        <v>37</v>
      </c>
      <c r="H229" s="66">
        <v>1</v>
      </c>
      <c r="I229" s="97">
        <v>50000</v>
      </c>
      <c r="J229" s="63">
        <f t="shared" si="36"/>
        <v>1850000</v>
      </c>
      <c r="K229" s="64">
        <f t="shared" si="37"/>
        <v>860.46511627906978</v>
      </c>
    </row>
    <row r="230" spans="2:11" x14ac:dyDescent="0.3">
      <c r="B230" s="93">
        <v>280</v>
      </c>
      <c r="C230" s="94" t="s">
        <v>27</v>
      </c>
      <c r="D230" s="95" t="s">
        <v>271</v>
      </c>
      <c r="E230" s="96" t="s">
        <v>267</v>
      </c>
      <c r="F230" s="260">
        <f t="shared" si="35"/>
        <v>10054.347826086956</v>
      </c>
      <c r="G230" s="66">
        <v>37</v>
      </c>
      <c r="H230" s="66">
        <v>1</v>
      </c>
      <c r="I230" s="97">
        <v>25000</v>
      </c>
      <c r="J230" s="63">
        <f t="shared" si="36"/>
        <v>925000</v>
      </c>
      <c r="K230" s="64">
        <f t="shared" si="37"/>
        <v>430.23255813953489</v>
      </c>
    </row>
    <row r="231" spans="2:11" ht="28.8" x14ac:dyDescent="0.3">
      <c r="B231" s="93">
        <v>280</v>
      </c>
      <c r="C231" s="94" t="s">
        <v>27</v>
      </c>
      <c r="D231" s="95" t="s">
        <v>272</v>
      </c>
      <c r="E231" s="96" t="s">
        <v>267</v>
      </c>
      <c r="F231" s="260">
        <f t="shared" si="35"/>
        <v>5652.173913043478</v>
      </c>
      <c r="G231" s="66">
        <v>52</v>
      </c>
      <c r="H231" s="66">
        <v>1</v>
      </c>
      <c r="I231" s="97">
        <v>10000</v>
      </c>
      <c r="J231" s="63">
        <f t="shared" si="36"/>
        <v>520000</v>
      </c>
      <c r="K231" s="64">
        <f t="shared" si="37"/>
        <v>241.86046511627907</v>
      </c>
    </row>
    <row r="232" spans="2:11" ht="28.8" x14ac:dyDescent="0.3">
      <c r="B232" s="93">
        <v>280</v>
      </c>
      <c r="C232" s="94" t="s">
        <v>27</v>
      </c>
      <c r="D232" s="95" t="s">
        <v>273</v>
      </c>
      <c r="E232" s="96" t="s">
        <v>267</v>
      </c>
      <c r="F232" s="260">
        <f t="shared" si="35"/>
        <v>6500</v>
      </c>
      <c r="G232" s="66">
        <v>52</v>
      </c>
      <c r="H232" s="66">
        <v>1</v>
      </c>
      <c r="I232" s="97">
        <v>11500</v>
      </c>
      <c r="J232" s="63">
        <f t="shared" si="36"/>
        <v>598000</v>
      </c>
      <c r="K232" s="64">
        <f t="shared" si="37"/>
        <v>278.13953488372096</v>
      </c>
    </row>
    <row r="233" spans="2:11" ht="28.8" x14ac:dyDescent="0.3">
      <c r="B233" s="93">
        <v>280</v>
      </c>
      <c r="C233" s="94" t="s">
        <v>27</v>
      </c>
      <c r="D233" s="95" t="s">
        <v>274</v>
      </c>
      <c r="E233" s="96" t="s">
        <v>267</v>
      </c>
      <c r="F233" s="260">
        <f t="shared" si="35"/>
        <v>10852.173913043478</v>
      </c>
      <c r="G233" s="66">
        <v>52</v>
      </c>
      <c r="H233" s="66">
        <v>1</v>
      </c>
      <c r="I233" s="97">
        <v>19200</v>
      </c>
      <c r="J233" s="63">
        <f t="shared" si="36"/>
        <v>998400</v>
      </c>
      <c r="K233" s="64">
        <f t="shared" si="37"/>
        <v>464.37209302325579</v>
      </c>
    </row>
    <row r="234" spans="2:11" x14ac:dyDescent="0.3">
      <c r="B234" s="93">
        <v>280</v>
      </c>
      <c r="C234" s="94" t="s">
        <v>27</v>
      </c>
      <c r="D234" s="95" t="s">
        <v>275</v>
      </c>
      <c r="E234" s="96" t="s">
        <v>267</v>
      </c>
      <c r="F234" s="260">
        <f t="shared" si="35"/>
        <v>3260.8695652173915</v>
      </c>
      <c r="G234" s="66">
        <v>5</v>
      </c>
      <c r="H234" s="66">
        <v>1</v>
      </c>
      <c r="I234" s="97">
        <v>60000</v>
      </c>
      <c r="J234" s="63">
        <f t="shared" si="36"/>
        <v>300000</v>
      </c>
      <c r="K234" s="64">
        <f t="shared" si="37"/>
        <v>139.53488372093022</v>
      </c>
    </row>
    <row r="235" spans="2:11" x14ac:dyDescent="0.3">
      <c r="B235" s="93">
        <v>280</v>
      </c>
      <c r="C235" s="94" t="s">
        <v>27</v>
      </c>
      <c r="D235" s="95" t="s">
        <v>276</v>
      </c>
      <c r="E235" s="96" t="s">
        <v>267</v>
      </c>
      <c r="F235" s="260">
        <f t="shared" si="35"/>
        <v>5869.565217391304</v>
      </c>
      <c r="G235" s="66">
        <v>9</v>
      </c>
      <c r="H235" s="66">
        <v>1</v>
      </c>
      <c r="I235" s="97">
        <v>60000</v>
      </c>
      <c r="J235" s="63">
        <f t="shared" si="36"/>
        <v>540000</v>
      </c>
      <c r="K235" s="64">
        <f t="shared" si="37"/>
        <v>251.16279069767441</v>
      </c>
    </row>
    <row r="236" spans="2:11" ht="57.6" x14ac:dyDescent="0.3">
      <c r="B236" s="93">
        <v>280</v>
      </c>
      <c r="C236" s="94" t="s">
        <v>27</v>
      </c>
      <c r="D236" s="95" t="s">
        <v>277</v>
      </c>
      <c r="E236" s="96" t="s">
        <v>278</v>
      </c>
      <c r="F236" s="260">
        <f t="shared" si="35"/>
        <v>2173.913043478261</v>
      </c>
      <c r="G236" s="66">
        <v>1</v>
      </c>
      <c r="H236" s="66">
        <v>1</v>
      </c>
      <c r="I236" s="97">
        <v>200000</v>
      </c>
      <c r="J236" s="63">
        <f t="shared" si="36"/>
        <v>200000</v>
      </c>
      <c r="K236" s="64">
        <f t="shared" si="37"/>
        <v>93.023255813953483</v>
      </c>
    </row>
    <row r="237" spans="2:11" ht="43.2" x14ac:dyDescent="0.3">
      <c r="B237" s="93">
        <v>280</v>
      </c>
      <c r="C237" s="94" t="s">
        <v>27</v>
      </c>
      <c r="D237" s="95" t="s">
        <v>279</v>
      </c>
      <c r="E237" s="96" t="s">
        <v>278</v>
      </c>
      <c r="F237" s="260">
        <f t="shared" si="35"/>
        <v>2173.913043478261</v>
      </c>
      <c r="G237" s="66">
        <v>1</v>
      </c>
      <c r="H237" s="66">
        <v>1</v>
      </c>
      <c r="I237" s="97">
        <v>200000</v>
      </c>
      <c r="J237" s="63">
        <f t="shared" si="36"/>
        <v>200000</v>
      </c>
      <c r="K237" s="64">
        <f t="shared" si="37"/>
        <v>93.023255813953483</v>
      </c>
    </row>
    <row r="238" spans="2:11" ht="43.2" x14ac:dyDescent="0.3">
      <c r="B238" s="93">
        <v>280</v>
      </c>
      <c r="C238" s="94" t="s">
        <v>27</v>
      </c>
      <c r="D238" s="95" t="s">
        <v>280</v>
      </c>
      <c r="E238" s="96" t="s">
        <v>278</v>
      </c>
      <c r="F238" s="260">
        <f t="shared" si="35"/>
        <v>2173.913043478261</v>
      </c>
      <c r="G238" s="66">
        <v>1</v>
      </c>
      <c r="H238" s="66">
        <v>1</v>
      </c>
      <c r="I238" s="97">
        <v>200000</v>
      </c>
      <c r="J238" s="63">
        <f t="shared" si="36"/>
        <v>200000</v>
      </c>
      <c r="K238" s="64">
        <f t="shared" si="37"/>
        <v>93.023255813953483</v>
      </c>
    </row>
    <row r="239" spans="2:11" ht="28.8" x14ac:dyDescent="0.3">
      <c r="B239" s="93">
        <v>280</v>
      </c>
      <c r="C239" s="94" t="s">
        <v>27</v>
      </c>
      <c r="D239" s="95" t="s">
        <v>281</v>
      </c>
      <c r="E239" s="96" t="s">
        <v>267</v>
      </c>
      <c r="F239" s="260">
        <f t="shared" si="35"/>
        <v>2608.695652173913</v>
      </c>
      <c r="G239" s="66">
        <v>4</v>
      </c>
      <c r="H239" s="66">
        <v>1</v>
      </c>
      <c r="I239" s="97">
        <v>60000</v>
      </c>
      <c r="J239" s="63">
        <f t="shared" si="36"/>
        <v>240000</v>
      </c>
      <c r="K239" s="64">
        <f t="shared" si="37"/>
        <v>111.62790697674419</v>
      </c>
    </row>
    <row r="240" spans="2:11" x14ac:dyDescent="0.3">
      <c r="B240" s="93">
        <v>280</v>
      </c>
      <c r="C240" s="94" t="s">
        <v>27</v>
      </c>
      <c r="D240" s="95" t="s">
        <v>282</v>
      </c>
      <c r="E240" s="96" t="s">
        <v>278</v>
      </c>
      <c r="F240" s="260">
        <f t="shared" si="35"/>
        <v>8695.652173913044</v>
      </c>
      <c r="G240" s="66">
        <v>2</v>
      </c>
      <c r="H240" s="66">
        <v>1</v>
      </c>
      <c r="I240" s="97">
        <v>400000</v>
      </c>
      <c r="J240" s="63">
        <f t="shared" si="36"/>
        <v>800000</v>
      </c>
      <c r="K240" s="64">
        <f t="shared" si="37"/>
        <v>372.09302325581393</v>
      </c>
    </row>
    <row r="241" spans="2:11" x14ac:dyDescent="0.3">
      <c r="B241" s="93">
        <v>280</v>
      </c>
      <c r="C241" s="94" t="s">
        <v>27</v>
      </c>
      <c r="D241" s="95" t="s">
        <v>283</v>
      </c>
      <c r="E241" s="96" t="s">
        <v>278</v>
      </c>
      <c r="F241" s="260">
        <f t="shared" si="35"/>
        <v>4347.826086956522</v>
      </c>
      <c r="G241" s="66">
        <v>1</v>
      </c>
      <c r="H241" s="66">
        <v>1</v>
      </c>
      <c r="I241" s="97">
        <v>400000</v>
      </c>
      <c r="J241" s="63">
        <f t="shared" si="36"/>
        <v>400000</v>
      </c>
      <c r="K241" s="64">
        <f t="shared" si="37"/>
        <v>186.04651162790697</v>
      </c>
    </row>
    <row r="242" spans="2:11" x14ac:dyDescent="0.3">
      <c r="B242" s="93">
        <v>280</v>
      </c>
      <c r="C242" s="94" t="s">
        <v>27</v>
      </c>
      <c r="D242" s="95" t="s">
        <v>284</v>
      </c>
      <c r="E242" s="96" t="s">
        <v>278</v>
      </c>
      <c r="F242" s="260">
        <f t="shared" si="35"/>
        <v>4347.826086956522</v>
      </c>
      <c r="G242" s="66">
        <v>1</v>
      </c>
      <c r="H242" s="66">
        <v>1</v>
      </c>
      <c r="I242" s="97">
        <v>400000</v>
      </c>
      <c r="J242" s="63">
        <f t="shared" si="36"/>
        <v>400000</v>
      </c>
      <c r="K242" s="64">
        <f t="shared" si="37"/>
        <v>186.04651162790697</v>
      </c>
    </row>
    <row r="243" spans="2:11" x14ac:dyDescent="0.3">
      <c r="B243" s="93">
        <v>280</v>
      </c>
      <c r="C243" s="94" t="s">
        <v>27</v>
      </c>
      <c r="D243" s="95" t="s">
        <v>285</v>
      </c>
      <c r="E243" s="96" t="s">
        <v>278</v>
      </c>
      <c r="F243" s="260">
        <f t="shared" si="35"/>
        <v>4347.826086956522</v>
      </c>
      <c r="G243" s="66">
        <v>1</v>
      </c>
      <c r="H243" s="66">
        <v>1</v>
      </c>
      <c r="I243" s="97">
        <v>400000</v>
      </c>
      <c r="J243" s="63">
        <f t="shared" si="36"/>
        <v>400000</v>
      </c>
      <c r="K243" s="64">
        <f t="shared" si="37"/>
        <v>186.04651162790697</v>
      </c>
    </row>
    <row r="244" spans="2:11" s="100" customFormat="1" ht="15" thickBot="1" x14ac:dyDescent="0.35">
      <c r="B244" s="261">
        <v>280</v>
      </c>
      <c r="C244" s="262" t="s">
        <v>27</v>
      </c>
      <c r="D244" s="263" t="s">
        <v>286</v>
      </c>
      <c r="E244" s="264" t="s">
        <v>278</v>
      </c>
      <c r="F244" s="265">
        <f t="shared" si="35"/>
        <v>4347.826086956522</v>
      </c>
      <c r="G244" s="71">
        <v>1</v>
      </c>
      <c r="H244" s="71">
        <v>1</v>
      </c>
      <c r="I244" s="266">
        <v>400000</v>
      </c>
      <c r="J244" s="74">
        <f t="shared" si="36"/>
        <v>400000</v>
      </c>
      <c r="K244" s="64">
        <f t="shared" si="37"/>
        <v>186.04651162790697</v>
      </c>
    </row>
    <row r="245" spans="2:11" ht="16.2" thickBot="1" x14ac:dyDescent="0.35">
      <c r="B245" s="76" t="s">
        <v>73</v>
      </c>
      <c r="C245" s="77"/>
      <c r="D245" s="78" t="s">
        <v>73</v>
      </c>
      <c r="E245" s="79"/>
      <c r="F245" s="80">
        <f>SUM(F226:F244)</f>
        <v>143710.86956521735</v>
      </c>
      <c r="G245" s="81"/>
      <c r="H245" s="81"/>
      <c r="I245" s="82"/>
      <c r="J245" s="83">
        <f>SUM(J226:J244)</f>
        <v>13221400</v>
      </c>
      <c r="K245" s="84">
        <f>SUM(K226:K244)</f>
        <v>6149.4883720930211</v>
      </c>
    </row>
    <row r="246" spans="2:11" x14ac:dyDescent="0.3">
      <c r="B246" s="184"/>
      <c r="C246" s="185"/>
      <c r="D246" s="87"/>
      <c r="E246" s="88"/>
      <c r="F246" s="89"/>
      <c r="G246" s="89"/>
      <c r="H246" s="89"/>
      <c r="I246" s="90"/>
      <c r="J246" s="118"/>
      <c r="K246" s="92"/>
    </row>
    <row r="247" spans="2:11" ht="18.600000000000001" thickBot="1" x14ac:dyDescent="0.4">
      <c r="B247" s="252" t="s">
        <v>34</v>
      </c>
      <c r="C247" s="253"/>
      <c r="D247" s="254"/>
      <c r="E247" s="255"/>
      <c r="F247" s="256"/>
      <c r="G247" s="256"/>
      <c r="H247" s="256"/>
      <c r="I247" s="257"/>
      <c r="J247" s="258"/>
      <c r="K247" s="259"/>
    </row>
    <row r="248" spans="2:11" ht="16.2" thickBot="1" x14ac:dyDescent="0.35">
      <c r="B248" s="44" t="s">
        <v>59</v>
      </c>
      <c r="C248" s="45" t="s">
        <v>60</v>
      </c>
      <c r="D248" s="46" t="s">
        <v>61</v>
      </c>
      <c r="E248" s="47" t="s">
        <v>62</v>
      </c>
      <c r="F248" s="48" t="s">
        <v>63</v>
      </c>
      <c r="G248" s="48" t="s">
        <v>64</v>
      </c>
      <c r="H248" s="48" t="s">
        <v>65</v>
      </c>
      <c r="I248" s="49" t="s">
        <v>66</v>
      </c>
      <c r="J248" s="50" t="s">
        <v>67</v>
      </c>
      <c r="K248" s="51" t="s">
        <v>68</v>
      </c>
    </row>
    <row r="249" spans="2:11" x14ac:dyDescent="0.3">
      <c r="B249" s="246">
        <v>291</v>
      </c>
      <c r="C249" s="247" t="s">
        <v>34</v>
      </c>
      <c r="D249" s="248" t="s">
        <v>287</v>
      </c>
      <c r="E249" s="249" t="s">
        <v>288</v>
      </c>
      <c r="F249" s="202">
        <f t="shared" ref="F249:F253" si="38">J249/$E$3</f>
        <v>19565.217391304348</v>
      </c>
      <c r="G249" s="250">
        <v>180</v>
      </c>
      <c r="H249" s="250">
        <v>1</v>
      </c>
      <c r="I249" s="251">
        <v>10000</v>
      </c>
      <c r="J249" s="206">
        <f>G249*H249*I249</f>
        <v>1800000</v>
      </c>
      <c r="K249" s="64">
        <f t="shared" ref="K249:K253" si="39">J249/$E$4</f>
        <v>837.20930232558135</v>
      </c>
    </row>
    <row r="250" spans="2:11" x14ac:dyDescent="0.3">
      <c r="B250" s="93">
        <v>291</v>
      </c>
      <c r="C250" s="94" t="s">
        <v>34</v>
      </c>
      <c r="D250" s="95" t="s">
        <v>289</v>
      </c>
      <c r="E250" s="96" t="s">
        <v>290</v>
      </c>
      <c r="F250" s="260">
        <f t="shared" si="38"/>
        <v>46739.130434782608</v>
      </c>
      <c r="G250" s="66">
        <v>50</v>
      </c>
      <c r="H250" s="230">
        <v>1</v>
      </c>
      <c r="I250" s="97">
        <v>86000</v>
      </c>
      <c r="J250" s="63">
        <f t="shared" ref="J250:J253" si="40">G250*H250*I250</f>
        <v>4300000</v>
      </c>
      <c r="K250" s="64">
        <f t="shared" si="39"/>
        <v>2000</v>
      </c>
    </row>
    <row r="251" spans="2:11" x14ac:dyDescent="0.3">
      <c r="B251" s="93">
        <v>291</v>
      </c>
      <c r="C251" s="94" t="s">
        <v>34</v>
      </c>
      <c r="D251" s="95" t="s">
        <v>291</v>
      </c>
      <c r="E251" s="96" t="s">
        <v>290</v>
      </c>
      <c r="F251" s="260">
        <f t="shared" si="38"/>
        <v>19565.217391304348</v>
      </c>
      <c r="G251" s="66">
        <v>90</v>
      </c>
      <c r="H251" s="230">
        <v>1</v>
      </c>
      <c r="I251" s="97">
        <v>20000</v>
      </c>
      <c r="J251" s="63">
        <f t="shared" si="40"/>
        <v>1800000</v>
      </c>
      <c r="K251" s="64">
        <f t="shared" si="39"/>
        <v>837.20930232558135</v>
      </c>
    </row>
    <row r="252" spans="2:11" ht="28.8" x14ac:dyDescent="0.3">
      <c r="B252" s="93">
        <v>291</v>
      </c>
      <c r="C252" s="94" t="s">
        <v>34</v>
      </c>
      <c r="D252" s="95" t="s">
        <v>292</v>
      </c>
      <c r="E252" s="96" t="s">
        <v>288</v>
      </c>
      <c r="F252" s="260">
        <f t="shared" si="38"/>
        <v>6521.739130434783</v>
      </c>
      <c r="G252" s="66">
        <v>60</v>
      </c>
      <c r="H252" s="230">
        <v>1</v>
      </c>
      <c r="I252" s="97">
        <v>10000</v>
      </c>
      <c r="J252" s="63">
        <f t="shared" si="40"/>
        <v>600000</v>
      </c>
      <c r="K252" s="64">
        <f t="shared" si="39"/>
        <v>279.06976744186045</v>
      </c>
    </row>
    <row r="253" spans="2:11" x14ac:dyDescent="0.3">
      <c r="B253" s="93">
        <v>291</v>
      </c>
      <c r="C253" s="94" t="s">
        <v>34</v>
      </c>
      <c r="D253" s="95" t="s">
        <v>293</v>
      </c>
      <c r="E253" s="96" t="s">
        <v>294</v>
      </c>
      <c r="F253" s="260">
        <f t="shared" si="38"/>
        <v>48913.043478260872</v>
      </c>
      <c r="G253" s="66">
        <v>15</v>
      </c>
      <c r="H253" s="230">
        <v>1</v>
      </c>
      <c r="I253" s="97">
        <v>300000</v>
      </c>
      <c r="J253" s="63">
        <f t="shared" si="40"/>
        <v>4500000</v>
      </c>
      <c r="K253" s="64">
        <f t="shared" si="39"/>
        <v>2093.0232558139537</v>
      </c>
    </row>
    <row r="254" spans="2:11" ht="18.600000000000001" thickBot="1" x14ac:dyDescent="0.4">
      <c r="B254" s="232"/>
      <c r="C254" s="233"/>
      <c r="D254" s="234"/>
      <c r="E254" s="235"/>
      <c r="F254" s="236"/>
      <c r="G254" s="236"/>
      <c r="H254" s="236"/>
      <c r="I254" s="237"/>
      <c r="J254" s="238"/>
      <c r="K254" s="239"/>
    </row>
    <row r="255" spans="2:11" ht="16.2" thickBot="1" x14ac:dyDescent="0.35">
      <c r="B255" s="76" t="s">
        <v>73</v>
      </c>
      <c r="C255" s="77"/>
      <c r="D255" s="78" t="s">
        <v>73</v>
      </c>
      <c r="E255" s="79"/>
      <c r="F255" s="80">
        <f>SUM(F249:F254)</f>
        <v>141304.34782608697</v>
      </c>
      <c r="G255" s="81"/>
      <c r="H255" s="81"/>
      <c r="I255" s="82"/>
      <c r="J255" s="83">
        <f>SUM(J249:J254)</f>
        <v>13000000</v>
      </c>
      <c r="K255" s="84">
        <f>SUM(K249:K254)</f>
        <v>6046.5116279069771</v>
      </c>
    </row>
    <row r="256" spans="2:11" x14ac:dyDescent="0.3">
      <c r="B256" s="184"/>
      <c r="C256" s="185"/>
      <c r="D256" s="87"/>
      <c r="E256" s="88"/>
      <c r="F256" s="89"/>
      <c r="G256" s="89"/>
      <c r="H256" s="89"/>
      <c r="I256" s="90"/>
      <c r="J256" s="118"/>
      <c r="K256" s="92"/>
    </row>
    <row r="257" spans="2:11" x14ac:dyDescent="0.3">
      <c r="B257" s="184"/>
      <c r="C257" s="185"/>
      <c r="D257" s="87"/>
      <c r="E257" s="88"/>
      <c r="F257" s="89"/>
      <c r="G257" s="89"/>
      <c r="H257" s="89"/>
      <c r="I257" s="90"/>
      <c r="J257" s="118"/>
      <c r="K257" s="92"/>
    </row>
    <row r="258" spans="2:11" ht="16.2" thickBot="1" x14ac:dyDescent="0.35">
      <c r="B258" s="267" t="s">
        <v>295</v>
      </c>
      <c r="C258" s="268"/>
      <c r="D258" s="87"/>
      <c r="E258" s="88"/>
      <c r="F258" s="89"/>
      <c r="G258" s="89"/>
      <c r="H258" s="89"/>
      <c r="I258" s="90"/>
      <c r="J258" s="118"/>
      <c r="K258" s="92"/>
    </row>
    <row r="259" spans="2:11" ht="16.2" thickBot="1" x14ac:dyDescent="0.35">
      <c r="B259" s="44" t="s">
        <v>59</v>
      </c>
      <c r="C259" s="45" t="s">
        <v>60</v>
      </c>
      <c r="D259" s="46" t="s">
        <v>61</v>
      </c>
      <c r="E259" s="47" t="s">
        <v>62</v>
      </c>
      <c r="F259" s="48" t="s">
        <v>63</v>
      </c>
      <c r="G259" s="48" t="s">
        <v>64</v>
      </c>
      <c r="H259" s="48" t="s">
        <v>65</v>
      </c>
      <c r="I259" s="49" t="s">
        <v>66</v>
      </c>
      <c r="J259" s="50" t="s">
        <v>67</v>
      </c>
      <c r="K259" s="51" t="s">
        <v>68</v>
      </c>
    </row>
    <row r="260" spans="2:11" x14ac:dyDescent="0.3">
      <c r="B260" s="246">
        <v>210</v>
      </c>
      <c r="C260" s="247" t="s">
        <v>12</v>
      </c>
      <c r="D260" s="248" t="s">
        <v>296</v>
      </c>
      <c r="E260" s="249" t="s">
        <v>297</v>
      </c>
      <c r="F260" s="202">
        <f t="shared" ref="F260:F284" si="41">J260/$E$3</f>
        <v>978.26086956521738</v>
      </c>
      <c r="G260" s="250">
        <v>30</v>
      </c>
      <c r="H260" s="250">
        <v>2</v>
      </c>
      <c r="I260" s="251">
        <v>1500</v>
      </c>
      <c r="J260" s="206">
        <f t="shared" ref="J260:J284" si="42">G260*H260*I260</f>
        <v>90000</v>
      </c>
      <c r="K260" s="64">
        <f t="shared" ref="K260:K284" si="43">J260/$E$4</f>
        <v>41.860465116279073</v>
      </c>
    </row>
    <row r="261" spans="2:11" x14ac:dyDescent="0.3">
      <c r="B261" s="93">
        <v>210</v>
      </c>
      <c r="C261" s="94" t="s">
        <v>12</v>
      </c>
      <c r="D261" s="95" t="s">
        <v>298</v>
      </c>
      <c r="E261" s="96" t="s">
        <v>297</v>
      </c>
      <c r="F261" s="260">
        <f t="shared" si="41"/>
        <v>31304.347826086956</v>
      </c>
      <c r="G261" s="66">
        <v>6</v>
      </c>
      <c r="H261" s="66">
        <v>12</v>
      </c>
      <c r="I261" s="97">
        <v>40000</v>
      </c>
      <c r="J261" s="63">
        <f t="shared" si="42"/>
        <v>2880000</v>
      </c>
      <c r="K261" s="64">
        <f t="shared" si="43"/>
        <v>1339.5348837209303</v>
      </c>
    </row>
    <row r="262" spans="2:11" ht="28.8" x14ac:dyDescent="0.3">
      <c r="B262" s="93">
        <v>210</v>
      </c>
      <c r="C262" s="94" t="s">
        <v>12</v>
      </c>
      <c r="D262" s="95" t="s">
        <v>299</v>
      </c>
      <c r="E262" s="96" t="s">
        <v>300</v>
      </c>
      <c r="F262" s="260">
        <f t="shared" si="41"/>
        <v>10434.782608695652</v>
      </c>
      <c r="G262" s="66">
        <v>2</v>
      </c>
      <c r="H262" s="66">
        <v>12</v>
      </c>
      <c r="I262" s="97">
        <v>40000</v>
      </c>
      <c r="J262" s="63">
        <f t="shared" si="42"/>
        <v>960000</v>
      </c>
      <c r="K262" s="64">
        <f t="shared" si="43"/>
        <v>446.51162790697674</v>
      </c>
    </row>
    <row r="263" spans="2:11" x14ac:dyDescent="0.3">
      <c r="B263" s="93">
        <v>210</v>
      </c>
      <c r="C263" s="94" t="s">
        <v>12</v>
      </c>
      <c r="D263" s="95" t="s">
        <v>301</v>
      </c>
      <c r="E263" s="96" t="s">
        <v>302</v>
      </c>
      <c r="F263" s="260">
        <f t="shared" si="41"/>
        <v>3913.0434782608695</v>
      </c>
      <c r="G263" s="66">
        <v>6</v>
      </c>
      <c r="H263" s="66">
        <v>12</v>
      </c>
      <c r="I263" s="97">
        <v>5000</v>
      </c>
      <c r="J263" s="63">
        <f t="shared" si="42"/>
        <v>360000</v>
      </c>
      <c r="K263" s="64">
        <f t="shared" si="43"/>
        <v>167.44186046511629</v>
      </c>
    </row>
    <row r="264" spans="2:11" x14ac:dyDescent="0.3">
      <c r="B264" s="93">
        <v>210</v>
      </c>
      <c r="C264" s="94" t="s">
        <v>12</v>
      </c>
      <c r="D264" s="95" t="s">
        <v>303</v>
      </c>
      <c r="E264" s="96" t="s">
        <v>302</v>
      </c>
      <c r="F264" s="260">
        <f t="shared" si="41"/>
        <v>2608.695652173913</v>
      </c>
      <c r="G264" s="66">
        <v>10</v>
      </c>
      <c r="H264" s="66">
        <v>12</v>
      </c>
      <c r="I264" s="97">
        <v>2000</v>
      </c>
      <c r="J264" s="63">
        <f t="shared" si="42"/>
        <v>240000</v>
      </c>
      <c r="K264" s="64">
        <f t="shared" si="43"/>
        <v>111.62790697674419</v>
      </c>
    </row>
    <row r="265" spans="2:11" x14ac:dyDescent="0.3">
      <c r="B265" s="93">
        <v>210</v>
      </c>
      <c r="C265" s="94" t="s">
        <v>12</v>
      </c>
      <c r="D265" s="95" t="s">
        <v>304</v>
      </c>
      <c r="E265" s="96" t="s">
        <v>305</v>
      </c>
      <c r="F265" s="260">
        <f t="shared" si="41"/>
        <v>1956.5217391304348</v>
      </c>
      <c r="G265" s="66">
        <v>3</v>
      </c>
      <c r="H265" s="66">
        <v>12</v>
      </c>
      <c r="I265" s="97">
        <v>5000</v>
      </c>
      <c r="J265" s="63">
        <f t="shared" si="42"/>
        <v>180000</v>
      </c>
      <c r="K265" s="64">
        <f t="shared" si="43"/>
        <v>83.720930232558146</v>
      </c>
    </row>
    <row r="266" spans="2:11" x14ac:dyDescent="0.3">
      <c r="B266" s="93">
        <v>210</v>
      </c>
      <c r="C266" s="94" t="s">
        <v>12</v>
      </c>
      <c r="D266" s="95" t="s">
        <v>306</v>
      </c>
      <c r="E266" s="96" t="s">
        <v>307</v>
      </c>
      <c r="F266" s="260">
        <f t="shared" si="41"/>
        <v>7826.086956521739</v>
      </c>
      <c r="G266" s="66">
        <v>4</v>
      </c>
      <c r="H266" s="66">
        <v>12</v>
      </c>
      <c r="I266" s="97">
        <v>15000</v>
      </c>
      <c r="J266" s="63">
        <f t="shared" si="42"/>
        <v>720000</v>
      </c>
      <c r="K266" s="64">
        <f t="shared" si="43"/>
        <v>334.88372093023258</v>
      </c>
    </row>
    <row r="267" spans="2:11" x14ac:dyDescent="0.3">
      <c r="B267" s="93">
        <v>210</v>
      </c>
      <c r="C267" s="94" t="s">
        <v>12</v>
      </c>
      <c r="D267" s="95" t="s">
        <v>308</v>
      </c>
      <c r="E267" s="96" t="s">
        <v>309</v>
      </c>
      <c r="F267" s="260">
        <f t="shared" si="41"/>
        <v>1956.5217391304348</v>
      </c>
      <c r="G267" s="66">
        <v>3</v>
      </c>
      <c r="H267" s="66">
        <v>12</v>
      </c>
      <c r="I267" s="97">
        <v>5000</v>
      </c>
      <c r="J267" s="63">
        <f t="shared" si="42"/>
        <v>180000</v>
      </c>
      <c r="K267" s="64">
        <f t="shared" si="43"/>
        <v>83.720930232558146</v>
      </c>
    </row>
    <row r="268" spans="2:11" x14ac:dyDescent="0.3">
      <c r="B268" s="93">
        <v>210</v>
      </c>
      <c r="C268" s="94" t="s">
        <v>12</v>
      </c>
      <c r="D268" s="95" t="s">
        <v>310</v>
      </c>
      <c r="E268" s="96" t="s">
        <v>302</v>
      </c>
      <c r="F268" s="260">
        <f t="shared" si="41"/>
        <v>1565.2173913043478</v>
      </c>
      <c r="G268" s="66">
        <v>3</v>
      </c>
      <c r="H268" s="66">
        <v>12</v>
      </c>
      <c r="I268" s="97">
        <v>4000</v>
      </c>
      <c r="J268" s="63">
        <f t="shared" si="42"/>
        <v>144000</v>
      </c>
      <c r="K268" s="64">
        <f t="shared" si="43"/>
        <v>66.976744186046517</v>
      </c>
    </row>
    <row r="269" spans="2:11" x14ac:dyDescent="0.3">
      <c r="B269" s="93">
        <v>210</v>
      </c>
      <c r="C269" s="94" t="s">
        <v>12</v>
      </c>
      <c r="D269" s="95" t="s">
        <v>311</v>
      </c>
      <c r="E269" s="96" t="s">
        <v>116</v>
      </c>
      <c r="F269" s="260">
        <f t="shared" si="41"/>
        <v>4382.608695652174</v>
      </c>
      <c r="G269" s="66">
        <v>48</v>
      </c>
      <c r="H269" s="66">
        <v>12</v>
      </c>
      <c r="I269" s="97">
        <v>700</v>
      </c>
      <c r="J269" s="63">
        <f t="shared" si="42"/>
        <v>403200</v>
      </c>
      <c r="K269" s="64">
        <f t="shared" si="43"/>
        <v>187.53488372093022</v>
      </c>
    </row>
    <row r="270" spans="2:11" x14ac:dyDescent="0.3">
      <c r="B270" s="93">
        <v>210</v>
      </c>
      <c r="C270" s="94" t="s">
        <v>12</v>
      </c>
      <c r="D270" s="95" t="s">
        <v>312</v>
      </c>
      <c r="E270" s="96" t="s">
        <v>116</v>
      </c>
      <c r="F270" s="260">
        <f t="shared" si="41"/>
        <v>326.08695652173913</v>
      </c>
      <c r="G270" s="66">
        <v>30</v>
      </c>
      <c r="H270" s="66">
        <v>2</v>
      </c>
      <c r="I270" s="97">
        <v>500</v>
      </c>
      <c r="J270" s="63">
        <f t="shared" si="42"/>
        <v>30000</v>
      </c>
      <c r="K270" s="64">
        <f t="shared" si="43"/>
        <v>13.953488372093023</v>
      </c>
    </row>
    <row r="271" spans="2:11" x14ac:dyDescent="0.3">
      <c r="B271" s="93">
        <v>210</v>
      </c>
      <c r="C271" s="94" t="s">
        <v>12</v>
      </c>
      <c r="D271" s="95" t="s">
        <v>313</v>
      </c>
      <c r="E271" s="96" t="s">
        <v>116</v>
      </c>
      <c r="F271" s="260">
        <f t="shared" si="41"/>
        <v>326.08695652173913</v>
      </c>
      <c r="G271" s="66">
        <v>30</v>
      </c>
      <c r="H271" s="66">
        <v>1</v>
      </c>
      <c r="I271" s="97">
        <v>1000</v>
      </c>
      <c r="J271" s="63">
        <f t="shared" si="42"/>
        <v>30000</v>
      </c>
      <c r="K271" s="64">
        <f t="shared" si="43"/>
        <v>13.953488372093023</v>
      </c>
    </row>
    <row r="272" spans="2:11" x14ac:dyDescent="0.3">
      <c r="B272" s="93">
        <v>210</v>
      </c>
      <c r="C272" s="94" t="s">
        <v>12</v>
      </c>
      <c r="D272" s="95" t="s">
        <v>314</v>
      </c>
      <c r="E272" s="96" t="s">
        <v>315</v>
      </c>
      <c r="F272" s="260">
        <f t="shared" si="41"/>
        <v>3913.0434782608695</v>
      </c>
      <c r="G272" s="66">
        <v>4</v>
      </c>
      <c r="H272" s="66">
        <v>12</v>
      </c>
      <c r="I272" s="97">
        <v>7500</v>
      </c>
      <c r="J272" s="63">
        <f t="shared" si="42"/>
        <v>360000</v>
      </c>
      <c r="K272" s="64">
        <f t="shared" si="43"/>
        <v>167.44186046511629</v>
      </c>
    </row>
    <row r="273" spans="2:11" x14ac:dyDescent="0.3">
      <c r="B273" s="93">
        <v>210</v>
      </c>
      <c r="C273" s="94" t="s">
        <v>12</v>
      </c>
      <c r="D273" s="95" t="s">
        <v>316</v>
      </c>
      <c r="E273" s="96" t="s">
        <v>116</v>
      </c>
      <c r="F273" s="260">
        <f t="shared" si="41"/>
        <v>326.08695652173913</v>
      </c>
      <c r="G273" s="66">
        <v>15</v>
      </c>
      <c r="H273" s="66">
        <v>2</v>
      </c>
      <c r="I273" s="97">
        <v>1000</v>
      </c>
      <c r="J273" s="63">
        <f t="shared" si="42"/>
        <v>30000</v>
      </c>
      <c r="K273" s="64">
        <f t="shared" si="43"/>
        <v>13.953488372093023</v>
      </c>
    </row>
    <row r="274" spans="2:11" x14ac:dyDescent="0.3">
      <c r="B274" s="93">
        <v>210</v>
      </c>
      <c r="C274" s="94" t="s">
        <v>12</v>
      </c>
      <c r="D274" s="95" t="s">
        <v>317</v>
      </c>
      <c r="E274" s="96" t="s">
        <v>116</v>
      </c>
      <c r="F274" s="260">
        <f t="shared" si="41"/>
        <v>163.04347826086956</v>
      </c>
      <c r="G274" s="66">
        <v>15</v>
      </c>
      <c r="H274" s="66">
        <v>2</v>
      </c>
      <c r="I274" s="97">
        <v>500</v>
      </c>
      <c r="J274" s="63">
        <f t="shared" si="42"/>
        <v>15000</v>
      </c>
      <c r="K274" s="64">
        <f t="shared" si="43"/>
        <v>6.9767441860465116</v>
      </c>
    </row>
    <row r="275" spans="2:11" x14ac:dyDescent="0.3">
      <c r="B275" s="93">
        <v>210</v>
      </c>
      <c r="C275" s="94" t="s">
        <v>12</v>
      </c>
      <c r="D275" s="95" t="s">
        <v>318</v>
      </c>
      <c r="E275" s="96" t="s">
        <v>116</v>
      </c>
      <c r="F275" s="260">
        <f t="shared" si="41"/>
        <v>1739.1304347826087</v>
      </c>
      <c r="G275" s="66">
        <v>16</v>
      </c>
      <c r="H275" s="66">
        <v>2</v>
      </c>
      <c r="I275" s="97">
        <v>5000</v>
      </c>
      <c r="J275" s="63">
        <f t="shared" si="42"/>
        <v>160000</v>
      </c>
      <c r="K275" s="64">
        <f t="shared" si="43"/>
        <v>74.418604651162795</v>
      </c>
    </row>
    <row r="276" spans="2:11" x14ac:dyDescent="0.3">
      <c r="B276" s="93">
        <v>210</v>
      </c>
      <c r="C276" s="94" t="s">
        <v>12</v>
      </c>
      <c r="D276" s="95" t="s">
        <v>319</v>
      </c>
      <c r="E276" s="96" t="s">
        <v>116</v>
      </c>
      <c r="F276" s="260">
        <f t="shared" si="41"/>
        <v>1304.3478260869565</v>
      </c>
      <c r="G276" s="66">
        <v>4</v>
      </c>
      <c r="H276" s="66">
        <v>2</v>
      </c>
      <c r="I276" s="97">
        <v>15000</v>
      </c>
      <c r="J276" s="63">
        <f>G276*H276*I276</f>
        <v>120000</v>
      </c>
      <c r="K276" s="64">
        <f t="shared" si="43"/>
        <v>55.813953488372093</v>
      </c>
    </row>
    <row r="277" spans="2:11" s="100" customFormat="1" ht="14.4" x14ac:dyDescent="0.3">
      <c r="B277" s="98">
        <v>210</v>
      </c>
      <c r="C277" s="94" t="s">
        <v>12</v>
      </c>
      <c r="D277" s="95" t="s">
        <v>320</v>
      </c>
      <c r="E277" s="96" t="s">
        <v>116</v>
      </c>
      <c r="F277" s="260">
        <f t="shared" si="41"/>
        <v>1304.3478260869565</v>
      </c>
      <c r="G277" s="66">
        <v>12</v>
      </c>
      <c r="H277" s="66">
        <v>2</v>
      </c>
      <c r="I277" s="97">
        <v>5000</v>
      </c>
      <c r="J277" s="63">
        <f t="shared" si="42"/>
        <v>120000</v>
      </c>
      <c r="K277" s="64">
        <f t="shared" si="43"/>
        <v>55.813953488372093</v>
      </c>
    </row>
    <row r="278" spans="2:11" s="276" customFormat="1" x14ac:dyDescent="0.3">
      <c r="B278" s="269">
        <v>210</v>
      </c>
      <c r="C278" s="94" t="s">
        <v>12</v>
      </c>
      <c r="D278" s="270" t="s">
        <v>321</v>
      </c>
      <c r="E278" s="271" t="s">
        <v>116</v>
      </c>
      <c r="F278" s="260">
        <f t="shared" si="41"/>
        <v>2347.8260869565215</v>
      </c>
      <c r="G278" s="272">
        <v>9</v>
      </c>
      <c r="H278" s="273">
        <v>2</v>
      </c>
      <c r="I278" s="274">
        <v>12000</v>
      </c>
      <c r="J278" s="275">
        <f t="shared" si="42"/>
        <v>216000</v>
      </c>
      <c r="K278" s="64">
        <f t="shared" si="43"/>
        <v>100.46511627906976</v>
      </c>
    </row>
    <row r="279" spans="2:11" x14ac:dyDescent="0.3">
      <c r="B279" s="277">
        <v>210</v>
      </c>
      <c r="C279" s="94" t="s">
        <v>12</v>
      </c>
      <c r="D279" s="278" t="s">
        <v>322</v>
      </c>
      <c r="E279" s="279" t="s">
        <v>323</v>
      </c>
      <c r="F279" s="260">
        <f t="shared" si="41"/>
        <v>391.30434782608694</v>
      </c>
      <c r="G279" s="280">
        <v>9</v>
      </c>
      <c r="H279" s="280">
        <v>2</v>
      </c>
      <c r="I279" s="281">
        <v>2000</v>
      </c>
      <c r="J279" s="63">
        <f t="shared" si="42"/>
        <v>36000</v>
      </c>
      <c r="K279" s="64">
        <f t="shared" si="43"/>
        <v>16.744186046511629</v>
      </c>
    </row>
    <row r="280" spans="2:11" x14ac:dyDescent="0.3">
      <c r="B280" s="277">
        <v>210</v>
      </c>
      <c r="C280" s="94" t="s">
        <v>12</v>
      </c>
      <c r="D280" s="278" t="s">
        <v>324</v>
      </c>
      <c r="E280" s="279" t="s">
        <v>116</v>
      </c>
      <c r="F280" s="260">
        <f t="shared" si="41"/>
        <v>652.17391304347825</v>
      </c>
      <c r="G280" s="280">
        <v>6</v>
      </c>
      <c r="H280" s="280">
        <v>2</v>
      </c>
      <c r="I280" s="281">
        <v>5000</v>
      </c>
      <c r="J280" s="63">
        <f t="shared" si="42"/>
        <v>60000</v>
      </c>
      <c r="K280" s="64">
        <f t="shared" si="43"/>
        <v>27.906976744186046</v>
      </c>
    </row>
    <row r="281" spans="2:11" x14ac:dyDescent="0.3">
      <c r="B281" s="277">
        <v>210</v>
      </c>
      <c r="C281" s="94" t="s">
        <v>12</v>
      </c>
      <c r="D281" s="278" t="s">
        <v>325</v>
      </c>
      <c r="E281" s="279" t="s">
        <v>116</v>
      </c>
      <c r="F281" s="260">
        <f t="shared" si="41"/>
        <v>2282.608695652174</v>
      </c>
      <c r="G281" s="280">
        <v>7</v>
      </c>
      <c r="H281" s="280">
        <v>1</v>
      </c>
      <c r="I281" s="281">
        <v>30000</v>
      </c>
      <c r="J281" s="63">
        <f t="shared" si="42"/>
        <v>210000</v>
      </c>
      <c r="K281" s="64">
        <f t="shared" si="43"/>
        <v>97.674418604651166</v>
      </c>
    </row>
    <row r="282" spans="2:11" x14ac:dyDescent="0.3">
      <c r="B282" s="277">
        <v>210</v>
      </c>
      <c r="C282" s="94" t="s">
        <v>12</v>
      </c>
      <c r="D282" s="278" t="s">
        <v>326</v>
      </c>
      <c r="E282" s="279" t="s">
        <v>288</v>
      </c>
      <c r="F282" s="260">
        <f t="shared" si="41"/>
        <v>782.60869565217388</v>
      </c>
      <c r="G282" s="280">
        <v>12</v>
      </c>
      <c r="H282" s="280">
        <v>1</v>
      </c>
      <c r="I282" s="281">
        <v>6000</v>
      </c>
      <c r="J282" s="63">
        <f t="shared" si="42"/>
        <v>72000</v>
      </c>
      <c r="K282" s="64">
        <f t="shared" si="43"/>
        <v>33.488372093023258</v>
      </c>
    </row>
    <row r="283" spans="2:11" x14ac:dyDescent="0.3">
      <c r="B283" s="277">
        <v>210</v>
      </c>
      <c r="C283" s="94" t="s">
        <v>12</v>
      </c>
      <c r="D283" s="278" t="s">
        <v>327</v>
      </c>
      <c r="E283" s="279" t="s">
        <v>288</v>
      </c>
      <c r="F283" s="260">
        <f t="shared" si="41"/>
        <v>2445.6521739130435</v>
      </c>
      <c r="G283" s="280">
        <v>15</v>
      </c>
      <c r="H283" s="280">
        <v>1</v>
      </c>
      <c r="I283" s="281">
        <v>15000</v>
      </c>
      <c r="J283" s="63">
        <f t="shared" si="42"/>
        <v>225000</v>
      </c>
      <c r="K283" s="64">
        <f t="shared" si="43"/>
        <v>104.65116279069767</v>
      </c>
    </row>
    <row r="284" spans="2:11" x14ac:dyDescent="0.3">
      <c r="B284" s="277">
        <v>210</v>
      </c>
      <c r="C284" s="94" t="s">
        <v>12</v>
      </c>
      <c r="D284" s="278" t="s">
        <v>328</v>
      </c>
      <c r="E284" s="279" t="s">
        <v>329</v>
      </c>
      <c r="F284" s="260">
        <f t="shared" si="41"/>
        <v>2086.9565217391305</v>
      </c>
      <c r="G284" s="280">
        <v>8</v>
      </c>
      <c r="H284" s="280">
        <v>2</v>
      </c>
      <c r="I284" s="281">
        <v>12000</v>
      </c>
      <c r="J284" s="63">
        <f t="shared" si="42"/>
        <v>192000</v>
      </c>
      <c r="K284" s="64">
        <f t="shared" si="43"/>
        <v>89.302325581395351</v>
      </c>
    </row>
    <row r="285" spans="2:11" ht="16.2" thickBot="1" x14ac:dyDescent="0.35">
      <c r="B285" s="282"/>
      <c r="C285" s="262"/>
      <c r="D285" s="283"/>
      <c r="E285" s="284"/>
      <c r="F285" s="285"/>
      <c r="G285" s="286"/>
      <c r="H285" s="286"/>
      <c r="I285" s="287"/>
      <c r="J285" s="74"/>
      <c r="K285" s="75"/>
    </row>
    <row r="286" spans="2:11" ht="16.2" thickBot="1" x14ac:dyDescent="0.35">
      <c r="B286" s="76" t="s">
        <v>73</v>
      </c>
      <c r="C286" s="77"/>
      <c r="D286" s="78" t="s">
        <v>73</v>
      </c>
      <c r="E286" s="79"/>
      <c r="F286" s="288">
        <f>SUM(F260:F284)</f>
        <v>87317.391304347824</v>
      </c>
      <c r="G286" s="81"/>
      <c r="H286" s="81"/>
      <c r="I286" s="82"/>
      <c r="J286" s="83">
        <f>SUM(J260:J284)</f>
        <v>8033200</v>
      </c>
      <c r="K286" s="84">
        <f>SUM(K260:K284)</f>
        <v>3736.3720930232566</v>
      </c>
    </row>
    <row r="287" spans="2:11" x14ac:dyDescent="0.3">
      <c r="B287" s="184"/>
      <c r="C287" s="185"/>
      <c r="D287" s="87"/>
      <c r="E287" s="88"/>
      <c r="F287" s="89"/>
      <c r="G287" s="89"/>
      <c r="H287" s="89"/>
      <c r="I287" s="90"/>
      <c r="J287" s="118"/>
      <c r="K287" s="92"/>
    </row>
    <row r="288" spans="2:11" ht="18.600000000000001" thickBot="1" x14ac:dyDescent="0.4">
      <c r="B288" s="252" t="s">
        <v>330</v>
      </c>
      <c r="C288" s="253"/>
      <c r="D288" s="254"/>
      <c r="E288" s="255"/>
      <c r="F288" s="256"/>
      <c r="G288" s="256"/>
      <c r="H288" s="256"/>
      <c r="I288" s="257"/>
      <c r="J288" s="258"/>
      <c r="K288" s="259"/>
    </row>
    <row r="289" spans="2:11" ht="16.2" thickBot="1" x14ac:dyDescent="0.35">
      <c r="B289" s="44" t="s">
        <v>59</v>
      </c>
      <c r="C289" s="45" t="s">
        <v>60</v>
      </c>
      <c r="D289" s="46" t="s">
        <v>61</v>
      </c>
      <c r="E289" s="47" t="s">
        <v>62</v>
      </c>
      <c r="F289" s="48" t="s">
        <v>63</v>
      </c>
      <c r="G289" s="48" t="s">
        <v>64</v>
      </c>
      <c r="H289" s="48" t="s">
        <v>65</v>
      </c>
      <c r="I289" s="49" t="s">
        <v>66</v>
      </c>
      <c r="J289" s="50" t="s">
        <v>67</v>
      </c>
      <c r="K289" s="51" t="s">
        <v>68</v>
      </c>
    </row>
    <row r="290" spans="2:11" x14ac:dyDescent="0.3">
      <c r="B290" s="246">
        <v>240</v>
      </c>
      <c r="C290" s="247" t="s">
        <v>331</v>
      </c>
      <c r="D290" s="248" t="s">
        <v>331</v>
      </c>
      <c r="E290" s="249" t="s">
        <v>332</v>
      </c>
      <c r="F290" s="202">
        <f t="shared" ref="F290:F295" si="44">J290/$E$3</f>
        <v>39130.434782608696</v>
      </c>
      <c r="G290" s="250">
        <v>1</v>
      </c>
      <c r="H290" s="250">
        <v>12</v>
      </c>
      <c r="I290" s="251">
        <v>300000</v>
      </c>
      <c r="J290" s="206">
        <f>G290*H290*I290</f>
        <v>3600000</v>
      </c>
      <c r="K290" s="64">
        <f t="shared" ref="K290:K295" si="45">J290/$E$4</f>
        <v>1674.4186046511627</v>
      </c>
    </row>
    <row r="291" spans="2:11" x14ac:dyDescent="0.3">
      <c r="B291" s="93">
        <v>240</v>
      </c>
      <c r="C291" s="94" t="s">
        <v>333</v>
      </c>
      <c r="D291" s="95" t="s">
        <v>333</v>
      </c>
      <c r="E291" s="96" t="s">
        <v>334</v>
      </c>
      <c r="F291" s="260">
        <f t="shared" si="44"/>
        <v>2869.5652173913045</v>
      </c>
      <c r="G291" s="66">
        <v>10</v>
      </c>
      <c r="H291" s="230">
        <v>12</v>
      </c>
      <c r="I291" s="97">
        <v>2200</v>
      </c>
      <c r="J291" s="63">
        <f t="shared" ref="J291:J295" si="46">G291*H291*I291</f>
        <v>264000</v>
      </c>
      <c r="K291" s="64">
        <f t="shared" si="45"/>
        <v>122.79069767441861</v>
      </c>
    </row>
    <row r="292" spans="2:11" x14ac:dyDescent="0.3">
      <c r="B292" s="93">
        <v>311</v>
      </c>
      <c r="C292" s="94" t="s">
        <v>38</v>
      </c>
      <c r="D292" s="95" t="s">
        <v>38</v>
      </c>
      <c r="E292" s="96" t="s">
        <v>335</v>
      </c>
      <c r="F292" s="260">
        <f t="shared" si="44"/>
        <v>43043.478260869568</v>
      </c>
      <c r="G292" s="66">
        <v>150</v>
      </c>
      <c r="H292" s="230">
        <v>12</v>
      </c>
      <c r="I292" s="97">
        <v>2200</v>
      </c>
      <c r="J292" s="63">
        <f t="shared" si="46"/>
        <v>3960000</v>
      </c>
      <c r="K292" s="64">
        <f t="shared" si="45"/>
        <v>1841.8604651162791</v>
      </c>
    </row>
    <row r="293" spans="2:11" x14ac:dyDescent="0.3">
      <c r="B293" s="93">
        <v>240</v>
      </c>
      <c r="C293" s="94" t="s">
        <v>336</v>
      </c>
      <c r="D293" s="95" t="s">
        <v>337</v>
      </c>
      <c r="E293" s="96" t="s">
        <v>70</v>
      </c>
      <c r="F293" s="260">
        <f t="shared" si="44"/>
        <v>3260.8695652173915</v>
      </c>
      <c r="G293" s="66">
        <v>1</v>
      </c>
      <c r="H293" s="230">
        <v>12</v>
      </c>
      <c r="I293" s="97">
        <v>25000</v>
      </c>
      <c r="J293" s="63">
        <f t="shared" si="46"/>
        <v>300000</v>
      </c>
      <c r="K293" s="64">
        <f t="shared" si="45"/>
        <v>139.53488372093022</v>
      </c>
    </row>
    <row r="294" spans="2:11" ht="28.8" x14ac:dyDescent="0.3">
      <c r="B294" s="93">
        <v>310</v>
      </c>
      <c r="C294" s="94" t="s">
        <v>37</v>
      </c>
      <c r="D294" s="95" t="s">
        <v>338</v>
      </c>
      <c r="E294" s="229" t="s">
        <v>339</v>
      </c>
      <c r="F294" s="260">
        <f t="shared" si="44"/>
        <v>15217.391304347826</v>
      </c>
      <c r="G294" s="66">
        <v>1</v>
      </c>
      <c r="H294" s="230">
        <v>4</v>
      </c>
      <c r="I294" s="97">
        <v>350000</v>
      </c>
      <c r="J294" s="63">
        <f t="shared" si="46"/>
        <v>1400000</v>
      </c>
      <c r="K294" s="64">
        <f t="shared" si="45"/>
        <v>651.16279069767438</v>
      </c>
    </row>
    <row r="295" spans="2:11" ht="28.8" x14ac:dyDescent="0.3">
      <c r="B295" s="93">
        <v>310</v>
      </c>
      <c r="C295" s="94" t="s">
        <v>37</v>
      </c>
      <c r="D295" s="95" t="s">
        <v>340</v>
      </c>
      <c r="E295" s="229" t="s">
        <v>334</v>
      </c>
      <c r="F295" s="260">
        <f t="shared" si="44"/>
        <v>43043.478260869568</v>
      </c>
      <c r="G295" s="66">
        <v>150</v>
      </c>
      <c r="H295" s="230">
        <v>12</v>
      </c>
      <c r="I295" s="97">
        <v>2200</v>
      </c>
      <c r="J295" s="63">
        <f t="shared" si="46"/>
        <v>3960000</v>
      </c>
      <c r="K295" s="64">
        <f t="shared" si="45"/>
        <v>1841.8604651162791</v>
      </c>
    </row>
    <row r="296" spans="2:11" ht="18.600000000000001" thickBot="1" x14ac:dyDescent="0.4">
      <c r="B296" s="232"/>
      <c r="C296" s="233"/>
      <c r="D296" s="234"/>
      <c r="E296" s="235"/>
      <c r="F296" s="236"/>
      <c r="G296" s="236"/>
      <c r="H296" s="236"/>
      <c r="I296" s="237"/>
      <c r="J296" s="238"/>
      <c r="K296" s="239"/>
    </row>
    <row r="297" spans="2:11" ht="16.2" thickBot="1" x14ac:dyDescent="0.35">
      <c r="B297" s="76" t="s">
        <v>73</v>
      </c>
      <c r="C297" s="77"/>
      <c r="D297" s="78" t="s">
        <v>73</v>
      </c>
      <c r="E297" s="79"/>
      <c r="F297" s="80">
        <f>SUM(F290:F296)</f>
        <v>146565.21739130435</v>
      </c>
      <c r="G297" s="81"/>
      <c r="H297" s="81"/>
      <c r="I297" s="82"/>
      <c r="J297" s="83">
        <f>SUM(J290:J296)</f>
        <v>13484000</v>
      </c>
      <c r="K297" s="84">
        <f>SUM(K290:K296)</f>
        <v>6271.6279069767443</v>
      </c>
    </row>
    <row r="298" spans="2:11" x14ac:dyDescent="0.3">
      <c r="B298" s="184"/>
      <c r="C298" s="185"/>
      <c r="D298" s="87"/>
      <c r="E298" s="88"/>
      <c r="F298" s="89"/>
      <c r="G298" s="89"/>
      <c r="H298" s="89"/>
      <c r="I298" s="90"/>
      <c r="J298" s="118"/>
      <c r="K298" s="92"/>
    </row>
    <row r="299" spans="2:11" ht="18.600000000000001" thickBot="1" x14ac:dyDescent="0.4">
      <c r="B299" s="252" t="s">
        <v>341</v>
      </c>
      <c r="C299" s="253"/>
      <c r="D299" s="254"/>
      <c r="E299" s="255"/>
      <c r="F299" s="256"/>
      <c r="G299" s="256"/>
      <c r="H299" s="256"/>
      <c r="I299" s="257"/>
      <c r="J299" s="258"/>
      <c r="K299" s="259"/>
    </row>
    <row r="300" spans="2:11" ht="16.2" thickBot="1" x14ac:dyDescent="0.35">
      <c r="B300" s="44" t="s">
        <v>59</v>
      </c>
      <c r="C300" s="45" t="s">
        <v>60</v>
      </c>
      <c r="D300" s="46" t="s">
        <v>61</v>
      </c>
      <c r="E300" s="47" t="s">
        <v>62</v>
      </c>
      <c r="F300" s="48" t="s">
        <v>63</v>
      </c>
      <c r="G300" s="48" t="s">
        <v>64</v>
      </c>
      <c r="H300" s="48" t="s">
        <v>65</v>
      </c>
      <c r="I300" s="49" t="s">
        <v>66</v>
      </c>
      <c r="J300" s="50" t="s">
        <v>67</v>
      </c>
      <c r="K300" s="51" t="s">
        <v>68</v>
      </c>
    </row>
    <row r="301" spans="2:11" x14ac:dyDescent="0.3">
      <c r="B301" s="93">
        <v>230</v>
      </c>
      <c r="C301" s="94" t="s">
        <v>18</v>
      </c>
      <c r="D301" s="94" t="s">
        <v>18</v>
      </c>
      <c r="E301" s="229" t="s">
        <v>70</v>
      </c>
      <c r="F301" s="260">
        <f t="shared" ref="F301:F306" si="47">J301/$E$3</f>
        <v>19565.217391304348</v>
      </c>
      <c r="G301" s="230">
        <v>1</v>
      </c>
      <c r="H301" s="230">
        <v>12</v>
      </c>
      <c r="I301" s="231">
        <v>150000</v>
      </c>
      <c r="J301" s="63">
        <f>G301*H301*I301</f>
        <v>1800000</v>
      </c>
      <c r="K301" s="64">
        <f t="shared" ref="K301:K306" si="48">J301/$E$4</f>
        <v>837.20930232558135</v>
      </c>
    </row>
    <row r="302" spans="2:11" ht="28.8" x14ac:dyDescent="0.3">
      <c r="B302" s="93">
        <v>250</v>
      </c>
      <c r="C302" s="94" t="s">
        <v>20</v>
      </c>
      <c r="D302" s="94" t="s">
        <v>20</v>
      </c>
      <c r="E302" s="96" t="s">
        <v>70</v>
      </c>
      <c r="F302" s="260">
        <f t="shared" si="47"/>
        <v>16956.521739130436</v>
      </c>
      <c r="G302" s="66">
        <v>1</v>
      </c>
      <c r="H302" s="230">
        <v>12</v>
      </c>
      <c r="I302" s="97">
        <v>130000</v>
      </c>
      <c r="J302" s="63">
        <f t="shared" ref="J302:J306" si="49">G302*H302*I302</f>
        <v>1560000</v>
      </c>
      <c r="K302" s="64">
        <f t="shared" si="48"/>
        <v>725.58139534883719</v>
      </c>
    </row>
    <row r="303" spans="2:11" x14ac:dyDescent="0.3">
      <c r="B303" s="93">
        <v>320</v>
      </c>
      <c r="C303" s="94" t="s">
        <v>39</v>
      </c>
      <c r="D303" s="94" t="s">
        <v>39</v>
      </c>
      <c r="E303" s="96" t="s">
        <v>70</v>
      </c>
      <c r="F303" s="260">
        <f t="shared" si="47"/>
        <v>9782.608695652174</v>
      </c>
      <c r="G303" s="66">
        <v>1</v>
      </c>
      <c r="H303" s="230">
        <v>12</v>
      </c>
      <c r="I303" s="97">
        <v>75000</v>
      </c>
      <c r="J303" s="63">
        <f t="shared" si="49"/>
        <v>900000</v>
      </c>
      <c r="K303" s="64">
        <f t="shared" si="48"/>
        <v>418.60465116279067</v>
      </c>
    </row>
    <row r="304" spans="2:11" x14ac:dyDescent="0.3">
      <c r="B304" s="93">
        <v>270</v>
      </c>
      <c r="C304" s="94" t="s">
        <v>26</v>
      </c>
      <c r="D304" s="95" t="s">
        <v>342</v>
      </c>
      <c r="E304" s="229" t="s">
        <v>70</v>
      </c>
      <c r="F304" s="260">
        <f t="shared" si="47"/>
        <v>326086.95652173914</v>
      </c>
      <c r="G304" s="66">
        <v>1</v>
      </c>
      <c r="H304" s="230">
        <v>12</v>
      </c>
      <c r="I304" s="97">
        <v>2500000</v>
      </c>
      <c r="J304" s="63">
        <f t="shared" si="49"/>
        <v>30000000</v>
      </c>
      <c r="K304" s="64">
        <f t="shared" si="48"/>
        <v>13953.488372093023</v>
      </c>
    </row>
    <row r="305" spans="2:11" x14ac:dyDescent="0.3">
      <c r="B305" s="93">
        <v>420</v>
      </c>
      <c r="C305" s="94" t="s">
        <v>343</v>
      </c>
      <c r="D305" s="95" t="s">
        <v>344</v>
      </c>
      <c r="E305" s="229" t="s">
        <v>70</v>
      </c>
      <c r="F305" s="260">
        <f t="shared" si="47"/>
        <v>15652.173913043478</v>
      </c>
      <c r="G305" s="66">
        <v>1</v>
      </c>
      <c r="H305" s="230">
        <v>12</v>
      </c>
      <c r="I305" s="97">
        <v>120000</v>
      </c>
      <c r="J305" s="63">
        <f t="shared" si="49"/>
        <v>1440000</v>
      </c>
      <c r="K305" s="64">
        <f t="shared" si="48"/>
        <v>669.76744186046517</v>
      </c>
    </row>
    <row r="306" spans="2:11" s="100" customFormat="1" ht="14.4" x14ac:dyDescent="0.3">
      <c r="B306" s="98">
        <v>216</v>
      </c>
      <c r="C306" s="99" t="s">
        <v>345</v>
      </c>
      <c r="D306" s="95" t="s">
        <v>346</v>
      </c>
      <c r="E306" s="96" t="s">
        <v>245</v>
      </c>
      <c r="F306" s="260">
        <f t="shared" si="47"/>
        <v>2173.913043478261</v>
      </c>
      <c r="G306" s="66">
        <v>1</v>
      </c>
      <c r="H306" s="66">
        <v>1</v>
      </c>
      <c r="I306" s="97">
        <v>200000</v>
      </c>
      <c r="J306" s="289">
        <f t="shared" si="49"/>
        <v>200000</v>
      </c>
      <c r="K306" s="64">
        <f t="shared" si="48"/>
        <v>93.023255813953483</v>
      </c>
    </row>
    <row r="307" spans="2:11" s="100" customFormat="1" ht="15" thickBot="1" x14ac:dyDescent="0.35">
      <c r="B307" s="261"/>
      <c r="C307" s="290"/>
      <c r="D307" s="263"/>
      <c r="E307" s="264"/>
      <c r="F307" s="285"/>
      <c r="G307" s="291"/>
      <c r="H307" s="291"/>
      <c r="I307" s="292"/>
      <c r="J307" s="293"/>
      <c r="K307" s="294"/>
    </row>
    <row r="308" spans="2:11" ht="16.2" thickBot="1" x14ac:dyDescent="0.35">
      <c r="B308" s="76" t="s">
        <v>73</v>
      </c>
      <c r="C308" s="77"/>
      <c r="D308" s="78" t="s">
        <v>73</v>
      </c>
      <c r="E308" s="79"/>
      <c r="F308" s="80">
        <f>SUM(F301:F306)</f>
        <v>390217.39130434784</v>
      </c>
      <c r="G308" s="81"/>
      <c r="H308" s="81"/>
      <c r="I308" s="82"/>
      <c r="J308" s="83">
        <f>SUM(J301:J306)</f>
        <v>35900000</v>
      </c>
      <c r="K308" s="84">
        <f>SUM(K301:K306)</f>
        <v>16697.674418604653</v>
      </c>
    </row>
    <row r="309" spans="2:11" x14ac:dyDescent="0.3">
      <c r="B309" s="184"/>
      <c r="C309" s="185"/>
      <c r="D309" s="87"/>
      <c r="E309" s="88"/>
      <c r="F309" s="89"/>
      <c r="G309" s="89"/>
      <c r="H309" s="89"/>
      <c r="I309" s="90"/>
      <c r="J309" s="118"/>
      <c r="K309" s="92"/>
    </row>
    <row r="310" spans="2:11" ht="18.600000000000001" thickBot="1" x14ac:dyDescent="0.4">
      <c r="B310" s="252" t="s">
        <v>45</v>
      </c>
      <c r="C310" s="253"/>
      <c r="D310" s="254"/>
      <c r="E310" s="255"/>
      <c r="F310" s="256"/>
      <c r="G310" s="256"/>
      <c r="H310" s="256"/>
      <c r="I310" s="257"/>
      <c r="J310" s="258"/>
      <c r="K310" s="259"/>
    </row>
    <row r="311" spans="2:11" ht="16.2" thickBot="1" x14ac:dyDescent="0.35">
      <c r="B311" s="44" t="s">
        <v>59</v>
      </c>
      <c r="C311" s="45" t="s">
        <v>60</v>
      </c>
      <c r="D311" s="46" t="s">
        <v>61</v>
      </c>
      <c r="E311" s="47" t="s">
        <v>62</v>
      </c>
      <c r="F311" s="48" t="s">
        <v>63</v>
      </c>
      <c r="G311" s="48" t="s">
        <v>64</v>
      </c>
      <c r="H311" s="48" t="s">
        <v>65</v>
      </c>
      <c r="I311" s="49" t="s">
        <v>66</v>
      </c>
      <c r="J311" s="50" t="s">
        <v>67</v>
      </c>
      <c r="K311" s="51" t="s">
        <v>68</v>
      </c>
    </row>
    <row r="312" spans="2:11" ht="43.2" x14ac:dyDescent="0.3">
      <c r="B312" s="246">
        <v>1000</v>
      </c>
      <c r="C312" s="247" t="s">
        <v>45</v>
      </c>
      <c r="D312" s="247" t="s">
        <v>347</v>
      </c>
      <c r="E312" s="249" t="s">
        <v>144</v>
      </c>
      <c r="F312" s="202">
        <f>J312/$E$3</f>
        <v>14673.91304347826</v>
      </c>
      <c r="G312" s="250">
        <v>15</v>
      </c>
      <c r="H312" s="250">
        <v>1</v>
      </c>
      <c r="I312" s="295">
        <v>90000</v>
      </c>
      <c r="J312" s="206">
        <f>G312*H312*I312</f>
        <v>1350000</v>
      </c>
      <c r="K312" s="64">
        <f t="shared" ref="K312:K315" si="50">J312/$E$4</f>
        <v>627.90697674418607</v>
      </c>
    </row>
    <row r="313" spans="2:11" ht="28.8" x14ac:dyDescent="0.3">
      <c r="B313" s="93">
        <v>1000</v>
      </c>
      <c r="C313" s="94" t="s">
        <v>45</v>
      </c>
      <c r="D313" s="94" t="s">
        <v>348</v>
      </c>
      <c r="E313" s="96" t="s">
        <v>349</v>
      </c>
      <c r="F313" s="260">
        <f t="shared" ref="F313:F314" si="51">J313/$E$3</f>
        <v>5217.391304347826</v>
      </c>
      <c r="G313" s="66">
        <v>4</v>
      </c>
      <c r="H313" s="66">
        <v>1</v>
      </c>
      <c r="I313" s="296">
        <v>120000</v>
      </c>
      <c r="J313" s="63">
        <f t="shared" ref="J313:K316" si="52">G313*H313*I313</f>
        <v>480000</v>
      </c>
      <c r="K313" s="64">
        <f t="shared" si="50"/>
        <v>223.25581395348837</v>
      </c>
    </row>
    <row r="314" spans="2:11" ht="28.8" x14ac:dyDescent="0.3">
      <c r="B314" s="93">
        <v>1000</v>
      </c>
      <c r="C314" s="94" t="s">
        <v>45</v>
      </c>
      <c r="D314" s="94" t="s">
        <v>350</v>
      </c>
      <c r="E314" s="229" t="s">
        <v>245</v>
      </c>
      <c r="F314" s="260">
        <f t="shared" si="51"/>
        <v>6521.739130434783</v>
      </c>
      <c r="G314" s="66">
        <v>3</v>
      </c>
      <c r="H314" s="230">
        <v>1</v>
      </c>
      <c r="I314" s="296">
        <v>200000</v>
      </c>
      <c r="J314" s="63">
        <f t="shared" si="52"/>
        <v>600000</v>
      </c>
      <c r="K314" s="64">
        <f t="shared" si="50"/>
        <v>279.06976744186045</v>
      </c>
    </row>
    <row r="315" spans="2:11" x14ac:dyDescent="0.3">
      <c r="B315" s="93"/>
      <c r="C315" s="94"/>
      <c r="D315" s="94"/>
      <c r="E315" s="229"/>
      <c r="F315" s="66"/>
      <c r="G315" s="66"/>
      <c r="H315" s="230"/>
      <c r="I315" s="296"/>
      <c r="J315" s="63">
        <f t="shared" si="52"/>
        <v>0</v>
      </c>
      <c r="K315" s="64">
        <f t="shared" si="50"/>
        <v>0</v>
      </c>
    </row>
    <row r="316" spans="2:11" ht="16.2" thickBot="1" x14ac:dyDescent="0.35">
      <c r="B316" s="297"/>
      <c r="C316" s="262"/>
      <c r="D316" s="262"/>
      <c r="E316" s="298"/>
      <c r="F316" s="71"/>
      <c r="G316" s="71"/>
      <c r="H316" s="299"/>
      <c r="I316" s="300"/>
      <c r="J316" s="74">
        <f t="shared" si="52"/>
        <v>0</v>
      </c>
      <c r="K316" s="75">
        <f t="shared" si="52"/>
        <v>0</v>
      </c>
    </row>
    <row r="317" spans="2:11" ht="16.2" thickBot="1" x14ac:dyDescent="0.35">
      <c r="B317" s="76" t="s">
        <v>73</v>
      </c>
      <c r="C317" s="77"/>
      <c r="D317" s="78" t="s">
        <v>73</v>
      </c>
      <c r="E317" s="79"/>
      <c r="F317" s="80">
        <f>SUM(F312:F316)</f>
        <v>26413.043478260872</v>
      </c>
      <c r="G317" s="81"/>
      <c r="H317" s="81"/>
      <c r="I317" s="82"/>
      <c r="J317" s="83">
        <f>SUM(J312:J316)</f>
        <v>2430000</v>
      </c>
      <c r="K317" s="84">
        <f>SUM(K312:K316)</f>
        <v>1130.2325581395348</v>
      </c>
    </row>
    <row r="318" spans="2:11" x14ac:dyDescent="0.3">
      <c r="B318" s="184"/>
      <c r="C318" s="185"/>
      <c r="D318" s="87"/>
      <c r="E318" s="88"/>
      <c r="F318" s="89"/>
      <c r="G318" s="89"/>
      <c r="H318" s="89"/>
      <c r="I318" s="90"/>
      <c r="J318" s="118"/>
      <c r="K318" s="92"/>
    </row>
    <row r="319" spans="2:11" x14ac:dyDescent="0.3">
      <c r="B319" s="184"/>
      <c r="C319" s="185"/>
      <c r="D319" s="87"/>
      <c r="E319" s="88"/>
      <c r="F319" s="89"/>
      <c r="G319" s="89"/>
      <c r="H319" s="89"/>
      <c r="I319" s="90"/>
      <c r="J319" s="118"/>
      <c r="K319" s="92"/>
    </row>
    <row r="320" spans="2:11" ht="16.2" thickBot="1" x14ac:dyDescent="0.35">
      <c r="B320" s="85" t="s">
        <v>32</v>
      </c>
      <c r="C320" s="86"/>
      <c r="D320" s="87"/>
      <c r="E320" s="88"/>
      <c r="F320" s="89"/>
      <c r="G320" s="89"/>
      <c r="H320" s="89"/>
      <c r="I320" s="90"/>
      <c r="J320" s="118"/>
      <c r="K320" s="92"/>
    </row>
    <row r="321" spans="2:11" ht="16.2" thickBot="1" x14ac:dyDescent="0.35">
      <c r="B321" s="44" t="s">
        <v>59</v>
      </c>
      <c r="C321" s="45" t="s">
        <v>60</v>
      </c>
      <c r="D321" s="46" t="s">
        <v>61</v>
      </c>
      <c r="E321" s="47" t="s">
        <v>62</v>
      </c>
      <c r="F321" s="48" t="s">
        <v>63</v>
      </c>
      <c r="G321" s="48" t="s">
        <v>64</v>
      </c>
      <c r="H321" s="48" t="s">
        <v>65</v>
      </c>
      <c r="I321" s="49" t="s">
        <v>66</v>
      </c>
      <c r="J321" s="50" t="s">
        <v>67</v>
      </c>
      <c r="K321" s="51" t="s">
        <v>68</v>
      </c>
    </row>
    <row r="322" spans="2:11" ht="28.8" x14ac:dyDescent="0.3">
      <c r="B322" s="246">
        <v>289</v>
      </c>
      <c r="C322" s="247" t="s">
        <v>32</v>
      </c>
      <c r="D322" s="248" t="s">
        <v>351</v>
      </c>
      <c r="E322" s="249" t="s">
        <v>352</v>
      </c>
      <c r="F322" s="202">
        <f t="shared" ref="F322:F331" si="53">J322/$E$3</f>
        <v>65217.391304347824</v>
      </c>
      <c r="G322" s="250">
        <v>3</v>
      </c>
      <c r="H322" s="250">
        <v>1</v>
      </c>
      <c r="I322" s="251">
        <v>2000000</v>
      </c>
      <c r="J322" s="206">
        <f t="shared" ref="J322:K332" si="54">G322*H322*I322</f>
        <v>6000000</v>
      </c>
      <c r="K322" s="64">
        <f t="shared" ref="K322:K331" si="55">J322/$E$4</f>
        <v>2790.6976744186045</v>
      </c>
    </row>
    <row r="323" spans="2:11" ht="28.8" x14ac:dyDescent="0.3">
      <c r="B323" s="93">
        <v>289</v>
      </c>
      <c r="C323" s="94" t="s">
        <v>32</v>
      </c>
      <c r="D323" s="95" t="s">
        <v>353</v>
      </c>
      <c r="E323" s="96" t="s">
        <v>352</v>
      </c>
      <c r="F323" s="260">
        <f t="shared" si="53"/>
        <v>47282.608695652176</v>
      </c>
      <c r="G323" s="66">
        <v>3</v>
      </c>
      <c r="H323" s="66">
        <v>1</v>
      </c>
      <c r="I323" s="97">
        <v>1450000</v>
      </c>
      <c r="J323" s="63">
        <f t="shared" si="54"/>
        <v>4350000</v>
      </c>
      <c r="K323" s="64">
        <f t="shared" si="55"/>
        <v>2023.2558139534883</v>
      </c>
    </row>
    <row r="324" spans="2:11" ht="28.8" x14ac:dyDescent="0.3">
      <c r="B324" s="93">
        <v>289</v>
      </c>
      <c r="C324" s="94" t="s">
        <v>32</v>
      </c>
      <c r="D324" s="95" t="s">
        <v>354</v>
      </c>
      <c r="E324" s="96" t="s">
        <v>352</v>
      </c>
      <c r="F324" s="260">
        <f t="shared" si="53"/>
        <v>34456.521739130432</v>
      </c>
      <c r="G324" s="66">
        <v>1</v>
      </c>
      <c r="H324" s="66">
        <v>1</v>
      </c>
      <c r="I324" s="97">
        <v>3170000</v>
      </c>
      <c r="J324" s="63">
        <f t="shared" si="54"/>
        <v>3170000</v>
      </c>
      <c r="K324" s="64">
        <f t="shared" si="55"/>
        <v>1474.4186046511627</v>
      </c>
    </row>
    <row r="325" spans="2:11" ht="28.8" x14ac:dyDescent="0.3">
      <c r="B325" s="93">
        <v>289</v>
      </c>
      <c r="C325" s="94" t="s">
        <v>32</v>
      </c>
      <c r="D325" s="95" t="s">
        <v>355</v>
      </c>
      <c r="E325" s="96" t="s">
        <v>352</v>
      </c>
      <c r="F325" s="260">
        <f t="shared" si="53"/>
        <v>34782.608695652176</v>
      </c>
      <c r="G325" s="66">
        <v>2</v>
      </c>
      <c r="H325" s="66">
        <v>1</v>
      </c>
      <c r="I325" s="97">
        <v>1600000</v>
      </c>
      <c r="J325" s="63">
        <f t="shared" si="54"/>
        <v>3200000</v>
      </c>
      <c r="K325" s="64">
        <f t="shared" si="55"/>
        <v>1488.3720930232557</v>
      </c>
    </row>
    <row r="326" spans="2:11" ht="28.8" x14ac:dyDescent="0.3">
      <c r="B326" s="93">
        <v>289</v>
      </c>
      <c r="C326" s="94" t="s">
        <v>32</v>
      </c>
      <c r="D326" s="95" t="s">
        <v>356</v>
      </c>
      <c r="E326" s="96" t="s">
        <v>352</v>
      </c>
      <c r="F326" s="260">
        <f t="shared" si="53"/>
        <v>20760.869565217392</v>
      </c>
      <c r="G326" s="66">
        <v>1</v>
      </c>
      <c r="H326" s="66">
        <v>1</v>
      </c>
      <c r="I326" s="97">
        <v>1910000</v>
      </c>
      <c r="J326" s="63">
        <f t="shared" si="54"/>
        <v>1910000</v>
      </c>
      <c r="K326" s="64">
        <f t="shared" si="55"/>
        <v>888.37209302325584</v>
      </c>
    </row>
    <row r="327" spans="2:11" ht="28.8" x14ac:dyDescent="0.3">
      <c r="B327" s="93">
        <v>289</v>
      </c>
      <c r="C327" s="94" t="s">
        <v>32</v>
      </c>
      <c r="D327" s="95" t="s">
        <v>357</v>
      </c>
      <c r="E327" s="96" t="s">
        <v>352</v>
      </c>
      <c r="F327" s="260">
        <f t="shared" si="53"/>
        <v>18804.347826086956</v>
      </c>
      <c r="G327" s="66">
        <v>1</v>
      </c>
      <c r="H327" s="66">
        <v>1</v>
      </c>
      <c r="I327" s="97">
        <v>1730000</v>
      </c>
      <c r="J327" s="63">
        <f t="shared" si="54"/>
        <v>1730000</v>
      </c>
      <c r="K327" s="64">
        <f t="shared" si="55"/>
        <v>804.65116279069764</v>
      </c>
    </row>
    <row r="328" spans="2:11" ht="28.8" x14ac:dyDescent="0.3">
      <c r="B328" s="93">
        <v>289</v>
      </c>
      <c r="C328" s="94" t="s">
        <v>32</v>
      </c>
      <c r="D328" s="95" t="s">
        <v>358</v>
      </c>
      <c r="E328" s="96" t="s">
        <v>352</v>
      </c>
      <c r="F328" s="260">
        <f t="shared" si="53"/>
        <v>33804.34782608696</v>
      </c>
      <c r="G328" s="66">
        <v>2</v>
      </c>
      <c r="H328" s="66">
        <v>1</v>
      </c>
      <c r="I328" s="97">
        <v>1555000</v>
      </c>
      <c r="J328" s="63">
        <f t="shared" si="54"/>
        <v>3110000</v>
      </c>
      <c r="K328" s="64">
        <f t="shared" si="55"/>
        <v>1446.5116279069769</v>
      </c>
    </row>
    <row r="329" spans="2:11" ht="28.8" x14ac:dyDescent="0.3">
      <c r="B329" s="93">
        <v>289</v>
      </c>
      <c r="C329" s="94" t="s">
        <v>32</v>
      </c>
      <c r="D329" s="95" t="s">
        <v>359</v>
      </c>
      <c r="E329" s="96" t="s">
        <v>352</v>
      </c>
      <c r="F329" s="260">
        <f t="shared" si="53"/>
        <v>69565.217391304352</v>
      </c>
      <c r="G329" s="66">
        <v>8</v>
      </c>
      <c r="H329" s="66">
        <v>1</v>
      </c>
      <c r="I329" s="97">
        <v>800000</v>
      </c>
      <c r="J329" s="63">
        <f t="shared" si="54"/>
        <v>6400000</v>
      </c>
      <c r="K329" s="64">
        <f t="shared" si="55"/>
        <v>2976.7441860465115</v>
      </c>
    </row>
    <row r="330" spans="2:11" ht="28.8" x14ac:dyDescent="0.3">
      <c r="B330" s="93">
        <v>289</v>
      </c>
      <c r="C330" s="94" t="s">
        <v>32</v>
      </c>
      <c r="D330" s="95" t="s">
        <v>360</v>
      </c>
      <c r="E330" s="96" t="s">
        <v>352</v>
      </c>
      <c r="F330" s="260">
        <f t="shared" si="53"/>
        <v>102971.73913043478</v>
      </c>
      <c r="G330" s="66">
        <v>21</v>
      </c>
      <c r="H330" s="66">
        <v>1</v>
      </c>
      <c r="I330" s="97">
        <f>('[1]Sec Supplies Boys'!J49+'[1]Sec Supplies Girls'!J49)/21</f>
        <v>451114.28571428574</v>
      </c>
      <c r="J330" s="63">
        <f t="shared" si="54"/>
        <v>9473400</v>
      </c>
      <c r="K330" s="64">
        <f t="shared" si="55"/>
        <v>4406.2325581395353</v>
      </c>
    </row>
    <row r="331" spans="2:11" ht="28.8" x14ac:dyDescent="0.3">
      <c r="B331" s="93">
        <v>289</v>
      </c>
      <c r="C331" s="94" t="s">
        <v>32</v>
      </c>
      <c r="D331" s="95" t="s">
        <v>361</v>
      </c>
      <c r="E331" s="96" t="s">
        <v>352</v>
      </c>
      <c r="F331" s="260">
        <f t="shared" si="53"/>
        <v>45652.17391304348</v>
      </c>
      <c r="G331" s="66">
        <v>21</v>
      </c>
      <c r="H331" s="66">
        <v>1</v>
      </c>
      <c r="I331" s="97">
        <v>200000</v>
      </c>
      <c r="J331" s="63">
        <f t="shared" si="54"/>
        <v>4200000</v>
      </c>
      <c r="K331" s="64">
        <f t="shared" si="55"/>
        <v>1953.4883720930231</v>
      </c>
    </row>
    <row r="332" spans="2:11" s="100" customFormat="1" ht="15" thickBot="1" x14ac:dyDescent="0.35">
      <c r="B332" s="261"/>
      <c r="C332" s="262"/>
      <c r="D332" s="263"/>
      <c r="E332" s="264"/>
      <c r="F332" s="71"/>
      <c r="G332" s="71"/>
      <c r="H332" s="71"/>
      <c r="I332" s="266"/>
      <c r="J332" s="74">
        <f t="shared" si="54"/>
        <v>0</v>
      </c>
      <c r="K332" s="75">
        <f t="shared" si="54"/>
        <v>0</v>
      </c>
    </row>
    <row r="333" spans="2:11" ht="16.2" thickBot="1" x14ac:dyDescent="0.35">
      <c r="B333" s="76" t="s">
        <v>73</v>
      </c>
      <c r="C333" s="77"/>
      <c r="D333" s="78" t="s">
        <v>73</v>
      </c>
      <c r="E333" s="79"/>
      <c r="F333" s="80">
        <f>SUM(F322:F332)</f>
        <v>473297.82608695654</v>
      </c>
      <c r="G333" s="81"/>
      <c r="H333" s="81"/>
      <c r="I333" s="82"/>
      <c r="J333" s="83">
        <f>SUM(J322:J332)</f>
        <v>43543400</v>
      </c>
      <c r="K333" s="84">
        <f>SUM(K322:K332)</f>
        <v>20252.744186046511</v>
      </c>
    </row>
    <row r="334" spans="2:11" x14ac:dyDescent="0.3">
      <c r="B334" s="184"/>
      <c r="C334" s="185"/>
      <c r="D334" s="87"/>
      <c r="E334" s="88"/>
      <c r="F334" s="89"/>
      <c r="G334" s="89"/>
      <c r="H334" s="89"/>
      <c r="I334" s="90"/>
      <c r="J334" s="118"/>
      <c r="K334" s="92"/>
    </row>
    <row r="335" spans="2:11" ht="18.600000000000001" thickBot="1" x14ac:dyDescent="0.4">
      <c r="B335" s="252" t="s">
        <v>31</v>
      </c>
      <c r="C335" s="253"/>
      <c r="D335" s="254"/>
      <c r="E335" s="255"/>
      <c r="F335" s="256"/>
      <c r="G335" s="256"/>
      <c r="H335" s="256"/>
      <c r="I335" s="257"/>
      <c r="J335" s="258"/>
      <c r="K335" s="259"/>
    </row>
    <row r="336" spans="2:11" ht="16.2" thickBot="1" x14ac:dyDescent="0.35">
      <c r="B336" s="44" t="s">
        <v>59</v>
      </c>
      <c r="C336" s="45" t="s">
        <v>60</v>
      </c>
      <c r="D336" s="46" t="s">
        <v>61</v>
      </c>
      <c r="E336" s="47" t="s">
        <v>62</v>
      </c>
      <c r="F336" s="48" t="s">
        <v>63</v>
      </c>
      <c r="G336" s="48" t="s">
        <v>64</v>
      </c>
      <c r="H336" s="48" t="s">
        <v>65</v>
      </c>
      <c r="I336" s="49" t="s">
        <v>66</v>
      </c>
      <c r="J336" s="50" t="s">
        <v>67</v>
      </c>
      <c r="K336" s="51" t="s">
        <v>68</v>
      </c>
    </row>
    <row r="337" spans="2:11" x14ac:dyDescent="0.3">
      <c r="B337" s="246">
        <v>286</v>
      </c>
      <c r="C337" s="247" t="s">
        <v>362</v>
      </c>
      <c r="D337" s="247" t="s">
        <v>363</v>
      </c>
      <c r="E337" s="249" t="s">
        <v>352</v>
      </c>
      <c r="F337" s="202">
        <f t="shared" ref="F337:F345" si="56">J337/$E$3</f>
        <v>237391.30434782614</v>
      </c>
      <c r="G337" s="250">
        <v>28</v>
      </c>
      <c r="H337" s="250">
        <v>1</v>
      </c>
      <c r="I337" s="295">
        <f>2170*359.447004608295</f>
        <v>780000.00000000012</v>
      </c>
      <c r="J337" s="301">
        <f>G337*H337*I337</f>
        <v>21840000.000000004</v>
      </c>
      <c r="K337" s="64">
        <f t="shared" ref="K337:K345" si="57">J337/$E$4</f>
        <v>10158.139534883723</v>
      </c>
    </row>
    <row r="338" spans="2:11" ht="28.8" x14ac:dyDescent="0.3">
      <c r="B338" s="93">
        <v>286</v>
      </c>
      <c r="C338" s="94" t="s">
        <v>364</v>
      </c>
      <c r="D338" s="94" t="s">
        <v>363</v>
      </c>
      <c r="E338" s="229" t="s">
        <v>352</v>
      </c>
      <c r="F338" s="260">
        <f t="shared" si="56"/>
        <v>196956.52173913043</v>
      </c>
      <c r="G338" s="230">
        <v>18</v>
      </c>
      <c r="H338" s="230">
        <v>1</v>
      </c>
      <c r="I338" s="296">
        <v>1006666.6666666667</v>
      </c>
      <c r="J338" s="302">
        <f t="shared" ref="J338:K346" si="58">G338*H338*I338</f>
        <v>18120000</v>
      </c>
      <c r="K338" s="64">
        <f t="shared" si="57"/>
        <v>8427.9069767441852</v>
      </c>
    </row>
    <row r="339" spans="2:11" ht="28.8" x14ac:dyDescent="0.3">
      <c r="B339" s="93">
        <v>286</v>
      </c>
      <c r="C339" s="94" t="s">
        <v>365</v>
      </c>
      <c r="D339" s="94" t="s">
        <v>363</v>
      </c>
      <c r="E339" s="229" t="s">
        <v>352</v>
      </c>
      <c r="F339" s="260">
        <f t="shared" si="56"/>
        <v>32282.608695652172</v>
      </c>
      <c r="G339" s="230">
        <v>18</v>
      </c>
      <c r="H339" s="230">
        <v>1</v>
      </c>
      <c r="I339" s="296">
        <v>165000</v>
      </c>
      <c r="J339" s="302">
        <f t="shared" si="58"/>
        <v>2970000</v>
      </c>
      <c r="K339" s="64">
        <f t="shared" si="57"/>
        <v>1381.3953488372092</v>
      </c>
    </row>
    <row r="340" spans="2:11" x14ac:dyDescent="0.3">
      <c r="B340" s="93">
        <v>286</v>
      </c>
      <c r="C340" s="94" t="s">
        <v>366</v>
      </c>
      <c r="D340" s="94" t="s">
        <v>363</v>
      </c>
      <c r="E340" s="96" t="s">
        <v>352</v>
      </c>
      <c r="F340" s="260">
        <f t="shared" si="56"/>
        <v>24176.630434782608</v>
      </c>
      <c r="G340" s="66">
        <v>41</v>
      </c>
      <c r="H340" s="66">
        <v>1</v>
      </c>
      <c r="I340" s="296">
        <f>2170*25</f>
        <v>54250</v>
      </c>
      <c r="J340" s="302">
        <f t="shared" si="58"/>
        <v>2224250</v>
      </c>
      <c r="K340" s="64">
        <f t="shared" si="57"/>
        <v>1034.5348837209303</v>
      </c>
    </row>
    <row r="341" spans="2:11" x14ac:dyDescent="0.3">
      <c r="B341" s="93">
        <v>286</v>
      </c>
      <c r="C341" s="94" t="s">
        <v>367</v>
      </c>
      <c r="D341" s="94" t="s">
        <v>363</v>
      </c>
      <c r="E341" s="229" t="s">
        <v>352</v>
      </c>
      <c r="F341" s="260">
        <f t="shared" si="56"/>
        <v>25434.782608695656</v>
      </c>
      <c r="G341" s="66">
        <v>3</v>
      </c>
      <c r="H341" s="230">
        <v>1</v>
      </c>
      <c r="I341" s="296">
        <v>780000.00000000012</v>
      </c>
      <c r="J341" s="302">
        <f t="shared" si="58"/>
        <v>2340000.0000000005</v>
      </c>
      <c r="K341" s="64">
        <f t="shared" si="57"/>
        <v>1088.372093023256</v>
      </c>
    </row>
    <row r="342" spans="2:11" x14ac:dyDescent="0.3">
      <c r="B342" s="93">
        <v>286</v>
      </c>
      <c r="C342" s="94" t="s">
        <v>368</v>
      </c>
      <c r="D342" s="94" t="s">
        <v>363</v>
      </c>
      <c r="E342" s="229" t="s">
        <v>352</v>
      </c>
      <c r="F342" s="260">
        <f t="shared" si="56"/>
        <v>398250.00000000017</v>
      </c>
      <c r="G342" s="66">
        <v>18</v>
      </c>
      <c r="H342" s="230">
        <v>1</v>
      </c>
      <c r="I342" s="296">
        <f>2170*938.018433179724</f>
        <v>2035500.0000000009</v>
      </c>
      <c r="J342" s="302">
        <f t="shared" si="58"/>
        <v>36639000.000000015</v>
      </c>
      <c r="K342" s="64">
        <f t="shared" si="57"/>
        <v>17041.395348837217</v>
      </c>
    </row>
    <row r="343" spans="2:11" ht="28.8" x14ac:dyDescent="0.3">
      <c r="B343" s="93">
        <v>286</v>
      </c>
      <c r="C343" s="94" t="s">
        <v>369</v>
      </c>
      <c r="D343" s="94" t="s">
        <v>363</v>
      </c>
      <c r="E343" s="229" t="s">
        <v>352</v>
      </c>
      <c r="F343" s="260">
        <f t="shared" si="56"/>
        <v>27391.304347826088</v>
      </c>
      <c r="G343" s="66">
        <v>18</v>
      </c>
      <c r="H343" s="230">
        <v>1</v>
      </c>
      <c r="I343" s="296">
        <v>140000</v>
      </c>
      <c r="J343" s="302">
        <f t="shared" si="58"/>
        <v>2520000</v>
      </c>
      <c r="K343" s="64">
        <f t="shared" si="57"/>
        <v>1172.0930232558139</v>
      </c>
    </row>
    <row r="344" spans="2:11" x14ac:dyDescent="0.3">
      <c r="B344" s="93">
        <v>286</v>
      </c>
      <c r="C344" s="94" t="s">
        <v>370</v>
      </c>
      <c r="D344" s="94" t="s">
        <v>363</v>
      </c>
      <c r="E344" s="229" t="s">
        <v>352</v>
      </c>
      <c r="F344" s="260">
        <f t="shared" si="56"/>
        <v>50978.260869565165</v>
      </c>
      <c r="G344" s="66">
        <v>67</v>
      </c>
      <c r="H344" s="230">
        <v>1</v>
      </c>
      <c r="I344" s="296">
        <f>2170*32.258064516129</f>
        <v>69999.999999999927</v>
      </c>
      <c r="J344" s="302">
        <f t="shared" si="58"/>
        <v>4689999.9999999953</v>
      </c>
      <c r="K344" s="64">
        <f t="shared" si="57"/>
        <v>2181.3953488372072</v>
      </c>
    </row>
    <row r="345" spans="2:11" x14ac:dyDescent="0.3">
      <c r="B345" s="93">
        <v>286</v>
      </c>
      <c r="C345" s="94" t="s">
        <v>371</v>
      </c>
      <c r="D345" s="94" t="s">
        <v>363</v>
      </c>
      <c r="E345" s="229" t="s">
        <v>352</v>
      </c>
      <c r="F345" s="260">
        <f t="shared" si="56"/>
        <v>20391.304347826066</v>
      </c>
      <c r="G345" s="66">
        <v>67</v>
      </c>
      <c r="H345" s="230">
        <v>1</v>
      </c>
      <c r="I345" s="296">
        <f>2170*12.9032258064516</f>
        <v>27999.999999999971</v>
      </c>
      <c r="J345" s="302">
        <f t="shared" si="58"/>
        <v>1875999.9999999981</v>
      </c>
      <c r="K345" s="64">
        <f t="shared" si="57"/>
        <v>872.5581395348828</v>
      </c>
    </row>
    <row r="346" spans="2:11" ht="16.2" thickBot="1" x14ac:dyDescent="0.35">
      <c r="B346" s="297"/>
      <c r="C346" s="262"/>
      <c r="D346" s="262"/>
      <c r="E346" s="298"/>
      <c r="F346" s="71"/>
      <c r="G346" s="71"/>
      <c r="H346" s="299"/>
      <c r="I346" s="300"/>
      <c r="J346" s="74">
        <f t="shared" si="58"/>
        <v>0</v>
      </c>
      <c r="K346" s="75">
        <f t="shared" si="58"/>
        <v>0</v>
      </c>
    </row>
    <row r="347" spans="2:11" ht="16.2" thickBot="1" x14ac:dyDescent="0.35">
      <c r="B347" s="76" t="s">
        <v>73</v>
      </c>
      <c r="C347" s="77"/>
      <c r="D347" s="78" t="s">
        <v>73</v>
      </c>
      <c r="E347" s="79"/>
      <c r="F347" s="80">
        <f>SUM(F337:F346)</f>
        <v>1013252.7173913044</v>
      </c>
      <c r="G347" s="81"/>
      <c r="H347" s="81"/>
      <c r="I347" s="82"/>
      <c r="J347" s="83">
        <f>SUM(J337:J346)</f>
        <v>93219250.000000015</v>
      </c>
      <c r="K347" s="84">
        <f>SUM(K337:K346)</f>
        <v>43357.790697674427</v>
      </c>
    </row>
    <row r="348" spans="2:11" x14ac:dyDescent="0.3">
      <c r="B348" s="184"/>
      <c r="C348" s="185"/>
      <c r="D348" s="87"/>
      <c r="E348" s="88"/>
      <c r="F348" s="89"/>
      <c r="G348" s="89"/>
      <c r="H348" s="89"/>
      <c r="I348" s="90"/>
      <c r="J348" s="118"/>
      <c r="K348" s="92"/>
    </row>
    <row r="349" spans="2:11" x14ac:dyDescent="0.3">
      <c r="B349" s="184"/>
      <c r="C349" s="185"/>
      <c r="D349" s="87"/>
      <c r="E349" s="88"/>
      <c r="F349" s="89"/>
      <c r="G349" s="89"/>
      <c r="H349" s="89"/>
      <c r="I349" s="90"/>
      <c r="J349" s="118"/>
      <c r="K349" s="92"/>
    </row>
    <row r="350" spans="2:11" ht="18.600000000000001" thickBot="1" x14ac:dyDescent="0.4">
      <c r="B350" s="252" t="s">
        <v>372</v>
      </c>
      <c r="C350" s="253"/>
      <c r="D350" s="254"/>
      <c r="E350" s="255"/>
      <c r="F350" s="256"/>
      <c r="G350" s="256"/>
      <c r="H350" s="256"/>
      <c r="I350" s="257"/>
      <c r="J350" s="258"/>
      <c r="K350" s="259"/>
    </row>
    <row r="351" spans="2:11" ht="16.2" thickBot="1" x14ac:dyDescent="0.35">
      <c r="B351" s="44" t="s">
        <v>59</v>
      </c>
      <c r="C351" s="45" t="s">
        <v>60</v>
      </c>
      <c r="D351" s="46" t="s">
        <v>61</v>
      </c>
      <c r="E351" s="47" t="s">
        <v>62</v>
      </c>
      <c r="F351" s="48" t="s">
        <v>63</v>
      </c>
      <c r="G351" s="48" t="s">
        <v>64</v>
      </c>
      <c r="H351" s="48" t="s">
        <v>65</v>
      </c>
      <c r="I351" s="49" t="s">
        <v>66</v>
      </c>
      <c r="J351" s="50" t="s">
        <v>67</v>
      </c>
      <c r="K351" s="51" t="s">
        <v>68</v>
      </c>
    </row>
    <row r="352" spans="2:11" x14ac:dyDescent="0.3">
      <c r="B352" s="246">
        <v>215</v>
      </c>
      <c r="C352" s="247" t="s">
        <v>13</v>
      </c>
      <c r="D352" s="247" t="s">
        <v>373</v>
      </c>
      <c r="E352" s="247" t="s">
        <v>300</v>
      </c>
      <c r="F352" s="202">
        <f t="shared" ref="F352:F361" si="59">J352/$E$3</f>
        <v>18782.608695652172</v>
      </c>
      <c r="G352" s="250">
        <v>2</v>
      </c>
      <c r="H352" s="250">
        <v>12</v>
      </c>
      <c r="I352" s="295">
        <v>72000</v>
      </c>
      <c r="J352" s="206">
        <f>G352*H352*I352</f>
        <v>1728000</v>
      </c>
      <c r="K352" s="64">
        <f t="shared" ref="K352:K362" si="60">J352/$E$4</f>
        <v>803.72093023255809</v>
      </c>
    </row>
    <row r="353" spans="2:11" ht="28.8" x14ac:dyDescent="0.3">
      <c r="B353" s="93">
        <v>215</v>
      </c>
      <c r="C353" s="94" t="s">
        <v>13</v>
      </c>
      <c r="D353" s="94" t="s">
        <v>374</v>
      </c>
      <c r="E353" s="94" t="s">
        <v>375</v>
      </c>
      <c r="F353" s="260">
        <f t="shared" si="59"/>
        <v>14086.95652173913</v>
      </c>
      <c r="G353" s="230">
        <v>3</v>
      </c>
      <c r="H353" s="230">
        <v>12</v>
      </c>
      <c r="I353" s="296">
        <v>36000</v>
      </c>
      <c r="J353" s="63">
        <f t="shared" ref="J353:K363" si="61">G353*H353*I353</f>
        <v>1296000</v>
      </c>
      <c r="K353" s="64">
        <f t="shared" si="60"/>
        <v>602.79069767441865</v>
      </c>
    </row>
    <row r="354" spans="2:11" x14ac:dyDescent="0.3">
      <c r="B354" s="93">
        <v>215</v>
      </c>
      <c r="C354" s="94" t="s">
        <v>13</v>
      </c>
      <c r="D354" s="94" t="s">
        <v>376</v>
      </c>
      <c r="E354" s="94" t="s">
        <v>377</v>
      </c>
      <c r="F354" s="260">
        <f t="shared" si="59"/>
        <v>11478.260869565218</v>
      </c>
      <c r="G354" s="230">
        <v>11</v>
      </c>
      <c r="H354" s="230">
        <v>12</v>
      </c>
      <c r="I354" s="296">
        <v>8000</v>
      </c>
      <c r="J354" s="63">
        <f t="shared" si="61"/>
        <v>1056000</v>
      </c>
      <c r="K354" s="64">
        <f t="shared" si="60"/>
        <v>491.16279069767444</v>
      </c>
    </row>
    <row r="355" spans="2:11" x14ac:dyDescent="0.3">
      <c r="B355" s="93">
        <v>215</v>
      </c>
      <c r="C355" s="94" t="s">
        <v>13</v>
      </c>
      <c r="D355" s="94" t="s">
        <v>378</v>
      </c>
      <c r="E355" s="94" t="s">
        <v>379</v>
      </c>
      <c r="F355" s="260">
        <f t="shared" si="59"/>
        <v>1434.7826086956522</v>
      </c>
      <c r="G355" s="230">
        <v>11</v>
      </c>
      <c r="H355" s="230">
        <v>12</v>
      </c>
      <c r="I355" s="296">
        <v>1000</v>
      </c>
      <c r="J355" s="63">
        <f t="shared" si="61"/>
        <v>132000</v>
      </c>
      <c r="K355" s="64">
        <f t="shared" si="60"/>
        <v>61.395348837209305</v>
      </c>
    </row>
    <row r="356" spans="2:11" ht="28.8" x14ac:dyDescent="0.3">
      <c r="B356" s="93">
        <v>215</v>
      </c>
      <c r="C356" s="94" t="s">
        <v>13</v>
      </c>
      <c r="D356" s="94" t="s">
        <v>380</v>
      </c>
      <c r="E356" s="94" t="s">
        <v>381</v>
      </c>
      <c r="F356" s="260">
        <f t="shared" si="59"/>
        <v>4173.913043478261</v>
      </c>
      <c r="G356" s="230">
        <v>1</v>
      </c>
      <c r="H356" s="230">
        <v>12</v>
      </c>
      <c r="I356" s="296">
        <v>32000</v>
      </c>
      <c r="J356" s="63">
        <f t="shared" si="61"/>
        <v>384000</v>
      </c>
      <c r="K356" s="64">
        <f t="shared" si="60"/>
        <v>178.6046511627907</v>
      </c>
    </row>
    <row r="357" spans="2:11" x14ac:dyDescent="0.3">
      <c r="B357" s="93">
        <v>215</v>
      </c>
      <c r="C357" s="94" t="s">
        <v>13</v>
      </c>
      <c r="D357" s="94" t="s">
        <v>382</v>
      </c>
      <c r="E357" s="94" t="s">
        <v>383</v>
      </c>
      <c r="F357" s="260">
        <f t="shared" si="59"/>
        <v>978.26086956521738</v>
      </c>
      <c r="G357" s="230">
        <v>3</v>
      </c>
      <c r="H357" s="230">
        <v>12</v>
      </c>
      <c r="I357" s="296">
        <v>2500</v>
      </c>
      <c r="J357" s="63">
        <f t="shared" si="61"/>
        <v>90000</v>
      </c>
      <c r="K357" s="64">
        <f t="shared" si="60"/>
        <v>41.860465116279073</v>
      </c>
    </row>
    <row r="358" spans="2:11" x14ac:dyDescent="0.3">
      <c r="B358" s="93">
        <v>215</v>
      </c>
      <c r="C358" s="94" t="s">
        <v>13</v>
      </c>
      <c r="D358" s="94" t="s">
        <v>384</v>
      </c>
      <c r="E358" s="94" t="s">
        <v>116</v>
      </c>
      <c r="F358" s="260">
        <f t="shared" si="59"/>
        <v>1467.391304347826</v>
      </c>
      <c r="G358" s="230">
        <v>90</v>
      </c>
      <c r="H358" s="230">
        <v>1</v>
      </c>
      <c r="I358" s="296">
        <v>1500</v>
      </c>
      <c r="J358" s="63">
        <f t="shared" si="61"/>
        <v>135000</v>
      </c>
      <c r="K358" s="64">
        <f t="shared" si="60"/>
        <v>62.790697674418603</v>
      </c>
    </row>
    <row r="359" spans="2:11" x14ac:dyDescent="0.3">
      <c r="B359" s="93">
        <v>215</v>
      </c>
      <c r="C359" s="94" t="s">
        <v>13</v>
      </c>
      <c r="D359" s="94" t="s">
        <v>385</v>
      </c>
      <c r="E359" s="94" t="s">
        <v>127</v>
      </c>
      <c r="F359" s="260">
        <f t="shared" si="59"/>
        <v>3913.0434782608695</v>
      </c>
      <c r="G359" s="230">
        <v>90</v>
      </c>
      <c r="H359" s="230">
        <v>4</v>
      </c>
      <c r="I359" s="296">
        <v>1000</v>
      </c>
      <c r="J359" s="63">
        <f t="shared" si="61"/>
        <v>360000</v>
      </c>
      <c r="K359" s="64">
        <f t="shared" si="60"/>
        <v>167.44186046511629</v>
      </c>
    </row>
    <row r="360" spans="2:11" x14ac:dyDescent="0.3">
      <c r="B360" s="93">
        <v>215</v>
      </c>
      <c r="C360" s="94" t="s">
        <v>13</v>
      </c>
      <c r="D360" s="94" t="s">
        <v>386</v>
      </c>
      <c r="E360" s="94" t="s">
        <v>127</v>
      </c>
      <c r="F360" s="260">
        <f t="shared" si="59"/>
        <v>4347.826086956522</v>
      </c>
      <c r="G360" s="230">
        <v>40</v>
      </c>
      <c r="H360" s="230">
        <v>1</v>
      </c>
      <c r="I360" s="296">
        <v>10000</v>
      </c>
      <c r="J360" s="63">
        <f t="shared" si="61"/>
        <v>400000</v>
      </c>
      <c r="K360" s="64">
        <f t="shared" si="60"/>
        <v>186.04651162790697</v>
      </c>
    </row>
    <row r="361" spans="2:11" x14ac:dyDescent="0.3">
      <c r="B361" s="93">
        <v>215</v>
      </c>
      <c r="C361" s="94" t="s">
        <v>13</v>
      </c>
      <c r="D361" s="94" t="s">
        <v>387</v>
      </c>
      <c r="E361" s="94" t="s">
        <v>127</v>
      </c>
      <c r="F361" s="260">
        <f t="shared" si="59"/>
        <v>5434.782608695652</v>
      </c>
      <c r="G361" s="230">
        <v>50</v>
      </c>
      <c r="H361" s="230">
        <v>1</v>
      </c>
      <c r="I361" s="296">
        <v>10000</v>
      </c>
      <c r="J361" s="63">
        <f t="shared" si="61"/>
        <v>500000</v>
      </c>
      <c r="K361" s="64">
        <f t="shared" si="60"/>
        <v>232.55813953488371</v>
      </c>
    </row>
    <row r="362" spans="2:11" x14ac:dyDescent="0.3">
      <c r="B362" s="93"/>
      <c r="C362" s="94"/>
      <c r="D362" s="94"/>
      <c r="E362" s="229"/>
      <c r="F362" s="66"/>
      <c r="G362" s="66"/>
      <c r="H362" s="230"/>
      <c r="I362" s="296"/>
      <c r="J362" s="63">
        <f t="shared" si="61"/>
        <v>0</v>
      </c>
      <c r="K362" s="64">
        <f t="shared" si="60"/>
        <v>0</v>
      </c>
    </row>
    <row r="363" spans="2:11" ht="16.2" thickBot="1" x14ac:dyDescent="0.35">
      <c r="B363" s="297"/>
      <c r="C363" s="262"/>
      <c r="D363" s="262"/>
      <c r="E363" s="298"/>
      <c r="F363" s="71"/>
      <c r="G363" s="71"/>
      <c r="H363" s="299"/>
      <c r="I363" s="300"/>
      <c r="J363" s="74">
        <f t="shared" si="61"/>
        <v>0</v>
      </c>
      <c r="K363" s="75">
        <f t="shared" si="61"/>
        <v>0</v>
      </c>
    </row>
    <row r="364" spans="2:11" ht="16.2" thickBot="1" x14ac:dyDescent="0.35">
      <c r="B364" s="76" t="s">
        <v>73</v>
      </c>
      <c r="C364" s="77"/>
      <c r="D364" s="78" t="s">
        <v>73</v>
      </c>
      <c r="E364" s="79"/>
      <c r="F364" s="80">
        <f>SUM(F352:F363)</f>
        <v>66097.826086956527</v>
      </c>
      <c r="G364" s="81"/>
      <c r="H364" s="81"/>
      <c r="I364" s="82"/>
      <c r="J364" s="83">
        <f>SUM(J352:J363)</f>
        <v>6081000</v>
      </c>
      <c r="K364" s="84">
        <f>SUM(K352:K363)</f>
        <v>2828.3720930232553</v>
      </c>
    </row>
    <row r="365" spans="2:11" x14ac:dyDescent="0.3">
      <c r="B365" s="184"/>
      <c r="C365" s="185"/>
      <c r="D365" s="87"/>
      <c r="E365" s="88"/>
      <c r="F365" s="89"/>
      <c r="G365" s="89"/>
      <c r="H365" s="89"/>
      <c r="I365" s="90"/>
      <c r="J365" s="118"/>
      <c r="K365" s="92"/>
    </row>
    <row r="366" spans="2:11" ht="18.600000000000001" thickBot="1" x14ac:dyDescent="0.4">
      <c r="B366" s="252" t="s">
        <v>388</v>
      </c>
      <c r="C366" s="253"/>
      <c r="D366" s="254"/>
      <c r="E366" s="255"/>
      <c r="F366" s="256"/>
      <c r="G366" s="256"/>
      <c r="H366" s="256"/>
      <c r="I366" s="257"/>
      <c r="J366" s="258"/>
      <c r="K366" s="259"/>
    </row>
    <row r="367" spans="2:11" ht="16.2" thickBot="1" x14ac:dyDescent="0.35">
      <c r="B367" s="44" t="s">
        <v>59</v>
      </c>
      <c r="C367" s="45" t="s">
        <v>60</v>
      </c>
      <c r="D367" s="46" t="s">
        <v>61</v>
      </c>
      <c r="E367" s="47" t="s">
        <v>62</v>
      </c>
      <c r="F367" s="48" t="s">
        <v>63</v>
      </c>
      <c r="G367" s="48" t="s">
        <v>64</v>
      </c>
      <c r="H367" s="48" t="s">
        <v>65</v>
      </c>
      <c r="I367" s="49" t="s">
        <v>66</v>
      </c>
      <c r="J367" s="50" t="s">
        <v>67</v>
      </c>
      <c r="K367" s="51" t="s">
        <v>68</v>
      </c>
    </row>
    <row r="368" spans="2:11" ht="28.8" x14ac:dyDescent="0.3">
      <c r="B368" s="246">
        <v>220</v>
      </c>
      <c r="C368" s="247" t="s">
        <v>15</v>
      </c>
      <c r="D368" s="247" t="s">
        <v>389</v>
      </c>
      <c r="E368" s="247" t="s">
        <v>390</v>
      </c>
      <c r="F368" s="202">
        <f t="shared" ref="F368:F380" si="62">J368/$E$3</f>
        <v>4565.217391304348</v>
      </c>
      <c r="G368" s="250">
        <v>42</v>
      </c>
      <c r="H368" s="250">
        <v>1</v>
      </c>
      <c r="I368" s="295">
        <v>10000</v>
      </c>
      <c r="J368" s="206">
        <f>G368*H368*I368</f>
        <v>420000</v>
      </c>
      <c r="K368" s="64">
        <f t="shared" ref="K368:K380" si="63">J368/$E$4</f>
        <v>195.34883720930233</v>
      </c>
    </row>
    <row r="369" spans="2:11" x14ac:dyDescent="0.3">
      <c r="B369" s="93">
        <v>220</v>
      </c>
      <c r="C369" s="94" t="s">
        <v>15</v>
      </c>
      <c r="D369" s="94" t="s">
        <v>391</v>
      </c>
      <c r="E369" s="94" t="s">
        <v>392</v>
      </c>
      <c r="F369" s="260">
        <f t="shared" si="62"/>
        <v>19565.217391304348</v>
      </c>
      <c r="G369" s="230">
        <v>90</v>
      </c>
      <c r="H369" s="230">
        <v>2</v>
      </c>
      <c r="I369" s="296">
        <v>10000</v>
      </c>
      <c r="J369" s="63">
        <f t="shared" ref="J369:K382" si="64">G369*H369*I369</f>
        <v>1800000</v>
      </c>
      <c r="K369" s="64">
        <f t="shared" si="63"/>
        <v>837.20930232558135</v>
      </c>
    </row>
    <row r="370" spans="2:11" ht="28.8" x14ac:dyDescent="0.3">
      <c r="B370" s="93">
        <v>220</v>
      </c>
      <c r="C370" s="94" t="s">
        <v>15</v>
      </c>
      <c r="D370" s="94" t="s">
        <v>393</v>
      </c>
      <c r="E370" s="94" t="s">
        <v>70</v>
      </c>
      <c r="F370" s="260">
        <f t="shared" si="62"/>
        <v>10434.782608695652</v>
      </c>
      <c r="G370" s="230">
        <v>1</v>
      </c>
      <c r="H370" s="230">
        <v>12</v>
      </c>
      <c r="I370" s="296">
        <v>80000</v>
      </c>
      <c r="J370" s="63">
        <f t="shared" si="64"/>
        <v>960000</v>
      </c>
      <c r="K370" s="64">
        <f t="shared" si="63"/>
        <v>446.51162790697674</v>
      </c>
    </row>
    <row r="371" spans="2:11" x14ac:dyDescent="0.3">
      <c r="B371" s="93">
        <v>220</v>
      </c>
      <c r="C371" s="94" t="s">
        <v>15</v>
      </c>
      <c r="D371" s="94" t="s">
        <v>394</v>
      </c>
      <c r="E371" s="94" t="s">
        <v>70</v>
      </c>
      <c r="F371" s="260">
        <f t="shared" si="62"/>
        <v>15652.173913043478</v>
      </c>
      <c r="G371" s="230">
        <v>1</v>
      </c>
      <c r="H371" s="230">
        <v>12</v>
      </c>
      <c r="I371" s="296">
        <v>120000</v>
      </c>
      <c r="J371" s="63">
        <f t="shared" si="64"/>
        <v>1440000</v>
      </c>
      <c r="K371" s="64">
        <f t="shared" si="63"/>
        <v>669.76744186046517</v>
      </c>
    </row>
    <row r="372" spans="2:11" ht="28.8" x14ac:dyDescent="0.3">
      <c r="B372" s="93">
        <v>220</v>
      </c>
      <c r="C372" s="94" t="s">
        <v>15</v>
      </c>
      <c r="D372" s="94" t="s">
        <v>395</v>
      </c>
      <c r="E372" s="94" t="s">
        <v>70</v>
      </c>
      <c r="F372" s="260">
        <f t="shared" si="62"/>
        <v>3913.0434782608695</v>
      </c>
      <c r="G372" s="230">
        <v>3</v>
      </c>
      <c r="H372" s="230">
        <v>12</v>
      </c>
      <c r="I372" s="296">
        <v>10000</v>
      </c>
      <c r="J372" s="63">
        <f t="shared" si="64"/>
        <v>360000</v>
      </c>
      <c r="K372" s="64">
        <f t="shared" si="63"/>
        <v>167.44186046511629</v>
      </c>
    </row>
    <row r="373" spans="2:11" ht="28.8" x14ac:dyDescent="0.3">
      <c r="B373" s="93">
        <v>220</v>
      </c>
      <c r="C373" s="94" t="s">
        <v>15</v>
      </c>
      <c r="D373" s="94" t="s">
        <v>396</v>
      </c>
      <c r="E373" s="94" t="s">
        <v>70</v>
      </c>
      <c r="F373" s="260">
        <f t="shared" si="62"/>
        <v>1304.3478260869565</v>
      </c>
      <c r="G373" s="230">
        <v>1</v>
      </c>
      <c r="H373" s="230">
        <v>12</v>
      </c>
      <c r="I373" s="296">
        <v>10000</v>
      </c>
      <c r="J373" s="63">
        <f t="shared" si="64"/>
        <v>120000</v>
      </c>
      <c r="K373" s="64">
        <f t="shared" si="63"/>
        <v>55.813953488372093</v>
      </c>
    </row>
    <row r="374" spans="2:11" ht="28.8" x14ac:dyDescent="0.3">
      <c r="B374" s="93">
        <v>220</v>
      </c>
      <c r="C374" s="94" t="s">
        <v>15</v>
      </c>
      <c r="D374" s="94" t="s">
        <v>397</v>
      </c>
      <c r="E374" s="94" t="s">
        <v>70</v>
      </c>
      <c r="F374" s="260">
        <f t="shared" si="62"/>
        <v>23478.260869565216</v>
      </c>
      <c r="G374" s="230">
        <v>6</v>
      </c>
      <c r="H374" s="230">
        <v>12</v>
      </c>
      <c r="I374" s="296">
        <v>30000</v>
      </c>
      <c r="J374" s="63">
        <f t="shared" si="64"/>
        <v>2160000</v>
      </c>
      <c r="K374" s="64">
        <f t="shared" si="63"/>
        <v>1004.6511627906976</v>
      </c>
    </row>
    <row r="375" spans="2:11" x14ac:dyDescent="0.3">
      <c r="B375" s="93">
        <v>220</v>
      </c>
      <c r="C375" s="94" t="s">
        <v>15</v>
      </c>
      <c r="D375" s="94" t="s">
        <v>398</v>
      </c>
      <c r="E375" s="94" t="s">
        <v>70</v>
      </c>
      <c r="F375" s="260">
        <f t="shared" si="62"/>
        <v>6260.869565217391</v>
      </c>
      <c r="G375" s="230">
        <v>6</v>
      </c>
      <c r="H375" s="230">
        <v>12</v>
      </c>
      <c r="I375" s="296">
        <v>8000</v>
      </c>
      <c r="J375" s="63">
        <f t="shared" si="64"/>
        <v>576000</v>
      </c>
      <c r="K375" s="64">
        <f t="shared" si="63"/>
        <v>267.90697674418607</v>
      </c>
    </row>
    <row r="376" spans="2:11" ht="28.8" x14ac:dyDescent="0.3">
      <c r="B376" s="93">
        <v>220</v>
      </c>
      <c r="C376" s="94" t="s">
        <v>15</v>
      </c>
      <c r="D376" s="94" t="s">
        <v>399</v>
      </c>
      <c r="E376" s="94" t="s">
        <v>70</v>
      </c>
      <c r="F376" s="260">
        <f t="shared" si="62"/>
        <v>15652.173913043478</v>
      </c>
      <c r="G376" s="230">
        <v>6</v>
      </c>
      <c r="H376" s="230">
        <v>12</v>
      </c>
      <c r="I376" s="296">
        <v>20000</v>
      </c>
      <c r="J376" s="63">
        <f t="shared" si="64"/>
        <v>1440000</v>
      </c>
      <c r="K376" s="64">
        <f t="shared" si="63"/>
        <v>669.76744186046517</v>
      </c>
    </row>
    <row r="377" spans="2:11" ht="28.8" x14ac:dyDescent="0.3">
      <c r="B377" s="93">
        <v>220</v>
      </c>
      <c r="C377" s="94" t="s">
        <v>15</v>
      </c>
      <c r="D377" s="94" t="s">
        <v>400</v>
      </c>
      <c r="E377" s="94" t="s">
        <v>189</v>
      </c>
      <c r="F377" s="260">
        <f t="shared" si="62"/>
        <v>19565.217391304348</v>
      </c>
      <c r="G377" s="230">
        <v>1</v>
      </c>
      <c r="H377" s="230">
        <v>12</v>
      </c>
      <c r="I377" s="296">
        <v>150000</v>
      </c>
      <c r="J377" s="63">
        <f t="shared" si="64"/>
        <v>1800000</v>
      </c>
      <c r="K377" s="64">
        <f t="shared" si="63"/>
        <v>837.20930232558135</v>
      </c>
    </row>
    <row r="378" spans="2:11" x14ac:dyDescent="0.3">
      <c r="B378" s="93">
        <v>220</v>
      </c>
      <c r="C378" s="94" t="s">
        <v>15</v>
      </c>
      <c r="D378" s="94" t="s">
        <v>401</v>
      </c>
      <c r="E378" s="229" t="s">
        <v>402</v>
      </c>
      <c r="F378" s="260">
        <f t="shared" si="62"/>
        <v>6521.739130434783</v>
      </c>
      <c r="G378" s="66">
        <v>1</v>
      </c>
      <c r="H378" s="66">
        <v>12</v>
      </c>
      <c r="I378" s="296">
        <v>50000</v>
      </c>
      <c r="J378" s="63">
        <f t="shared" si="64"/>
        <v>600000</v>
      </c>
      <c r="K378" s="64">
        <f t="shared" si="63"/>
        <v>279.06976744186045</v>
      </c>
    </row>
    <row r="379" spans="2:11" ht="28.8" x14ac:dyDescent="0.3">
      <c r="B379" s="93">
        <v>220</v>
      </c>
      <c r="C379" s="94" t="s">
        <v>15</v>
      </c>
      <c r="D379" s="94" t="s">
        <v>403</v>
      </c>
      <c r="E379" s="94" t="s">
        <v>404</v>
      </c>
      <c r="F379" s="260">
        <f t="shared" si="62"/>
        <v>2119.5652173913045</v>
      </c>
      <c r="G379" s="303">
        <v>1</v>
      </c>
      <c r="H379" s="66">
        <v>3</v>
      </c>
      <c r="I379" s="304">
        <v>65000</v>
      </c>
      <c r="J379" s="63">
        <f t="shared" si="64"/>
        <v>195000</v>
      </c>
      <c r="K379" s="64">
        <f t="shared" si="63"/>
        <v>90.697674418604649</v>
      </c>
    </row>
    <row r="380" spans="2:11" x14ac:dyDescent="0.3">
      <c r="B380" s="93">
        <v>220</v>
      </c>
      <c r="C380" s="94" t="s">
        <v>15</v>
      </c>
      <c r="D380" s="94" t="s">
        <v>405</v>
      </c>
      <c r="E380" s="94" t="s">
        <v>245</v>
      </c>
      <c r="F380" s="260">
        <f t="shared" si="62"/>
        <v>8913.04347826087</v>
      </c>
      <c r="G380" s="303">
        <v>1</v>
      </c>
      <c r="H380" s="66">
        <v>1</v>
      </c>
      <c r="I380" s="304">
        <v>820000</v>
      </c>
      <c r="J380" s="63">
        <f t="shared" si="64"/>
        <v>820000</v>
      </c>
      <c r="K380" s="64">
        <f t="shared" si="63"/>
        <v>381.39534883720933</v>
      </c>
    </row>
    <row r="381" spans="2:11" x14ac:dyDescent="0.3">
      <c r="B381" s="93"/>
      <c r="C381" s="94"/>
      <c r="D381" s="94"/>
      <c r="E381" s="229"/>
      <c r="F381" s="66"/>
      <c r="G381" s="66"/>
      <c r="H381" s="230"/>
      <c r="I381" s="296"/>
      <c r="J381" s="63"/>
      <c r="K381" s="64"/>
    </row>
    <row r="382" spans="2:11" ht="16.2" thickBot="1" x14ac:dyDescent="0.35">
      <c r="B382" s="297"/>
      <c r="C382" s="262"/>
      <c r="D382" s="262"/>
      <c r="E382" s="298"/>
      <c r="F382" s="71"/>
      <c r="G382" s="71"/>
      <c r="H382" s="299"/>
      <c r="I382" s="300"/>
      <c r="J382" s="74">
        <f t="shared" si="64"/>
        <v>0</v>
      </c>
      <c r="K382" s="75">
        <f t="shared" si="64"/>
        <v>0</v>
      </c>
    </row>
    <row r="383" spans="2:11" ht="16.2" thickBot="1" x14ac:dyDescent="0.35">
      <c r="B383" s="76" t="s">
        <v>73</v>
      </c>
      <c r="C383" s="77"/>
      <c r="D383" s="78" t="s">
        <v>73</v>
      </c>
      <c r="E383" s="79"/>
      <c r="F383" s="80">
        <f>SUM(F368:F382)</f>
        <v>137945.65217391305</v>
      </c>
      <c r="G383" s="81"/>
      <c r="H383" s="81"/>
      <c r="I383" s="82"/>
      <c r="J383" s="83">
        <f>SUM(J368:J382)</f>
        <v>12691000</v>
      </c>
      <c r="K383" s="84">
        <f>SUM(K368:K382)</f>
        <v>5902.790697674418</v>
      </c>
    </row>
    <row r="384" spans="2:11" x14ac:dyDescent="0.3">
      <c r="B384" s="184"/>
      <c r="C384" s="185"/>
      <c r="D384" s="87"/>
      <c r="E384" s="88"/>
      <c r="F384" s="89"/>
      <c r="G384" s="89"/>
      <c r="H384" s="89"/>
      <c r="I384" s="90"/>
      <c r="J384" s="118"/>
      <c r="K384" s="92"/>
    </row>
    <row r="385" spans="2:11" ht="18.600000000000001" thickBot="1" x14ac:dyDescent="0.4">
      <c r="B385" s="252" t="s">
        <v>406</v>
      </c>
      <c r="C385" s="253"/>
      <c r="D385" s="254"/>
      <c r="E385" s="255"/>
      <c r="F385" s="256"/>
      <c r="G385" s="256"/>
      <c r="H385" s="256"/>
      <c r="I385" s="257"/>
      <c r="J385" s="258"/>
      <c r="K385" s="259"/>
    </row>
    <row r="386" spans="2:11" ht="16.2" thickBot="1" x14ac:dyDescent="0.35">
      <c r="B386" s="44" t="s">
        <v>59</v>
      </c>
      <c r="C386" s="45" t="s">
        <v>60</v>
      </c>
      <c r="D386" s="46" t="s">
        <v>61</v>
      </c>
      <c r="E386" s="47" t="s">
        <v>62</v>
      </c>
      <c r="F386" s="48" t="s">
        <v>63</v>
      </c>
      <c r="G386" s="48" t="s">
        <v>64</v>
      </c>
      <c r="H386" s="48" t="s">
        <v>65</v>
      </c>
      <c r="I386" s="49" t="s">
        <v>66</v>
      </c>
      <c r="J386" s="50" t="s">
        <v>67</v>
      </c>
      <c r="K386" s="51" t="s">
        <v>68</v>
      </c>
    </row>
    <row r="387" spans="2:11" ht="43.2" x14ac:dyDescent="0.3">
      <c r="B387" s="246">
        <v>225</v>
      </c>
      <c r="C387" s="247" t="s">
        <v>16</v>
      </c>
      <c r="D387" s="247" t="s">
        <v>407</v>
      </c>
      <c r="E387" s="247" t="s">
        <v>392</v>
      </c>
      <c r="F387" s="202">
        <f t="shared" ref="F387:F391" si="65">J387/$E$3</f>
        <v>9782.608695652174</v>
      </c>
      <c r="G387" s="250">
        <v>20</v>
      </c>
      <c r="H387" s="250">
        <v>1</v>
      </c>
      <c r="I387" s="295">
        <v>45000</v>
      </c>
      <c r="J387" s="206">
        <f>G387*H387*I387</f>
        <v>900000</v>
      </c>
      <c r="K387" s="64">
        <f t="shared" ref="K387:K414" si="66">J387/$E$4</f>
        <v>418.60465116279067</v>
      </c>
    </row>
    <row r="388" spans="2:11" ht="28.8" x14ac:dyDescent="0.3">
      <c r="B388" s="93">
        <v>225</v>
      </c>
      <c r="C388" s="94" t="s">
        <v>16</v>
      </c>
      <c r="D388" s="94" t="s">
        <v>408</v>
      </c>
      <c r="E388" s="94" t="s">
        <v>392</v>
      </c>
      <c r="F388" s="260">
        <f t="shared" si="65"/>
        <v>5434.782608695652</v>
      </c>
      <c r="G388" s="230">
        <v>20</v>
      </c>
      <c r="H388" s="230">
        <v>2</v>
      </c>
      <c r="I388" s="296">
        <v>12500</v>
      </c>
      <c r="J388" s="63">
        <f t="shared" ref="J388:K415" si="67">G388*H388*I388</f>
        <v>500000</v>
      </c>
      <c r="K388" s="64">
        <f t="shared" si="66"/>
        <v>232.55813953488371</v>
      </c>
    </row>
    <row r="389" spans="2:11" ht="28.8" x14ac:dyDescent="0.3">
      <c r="B389" s="93">
        <v>225</v>
      </c>
      <c r="C389" s="94" t="s">
        <v>16</v>
      </c>
      <c r="D389" s="94" t="s">
        <v>409</v>
      </c>
      <c r="E389" s="94" t="s">
        <v>392</v>
      </c>
      <c r="F389" s="260">
        <f t="shared" si="65"/>
        <v>815.21739130434787</v>
      </c>
      <c r="G389" s="230">
        <v>2</v>
      </c>
      <c r="H389" s="230">
        <v>3</v>
      </c>
      <c r="I389" s="296">
        <v>12500</v>
      </c>
      <c r="J389" s="63">
        <f t="shared" si="67"/>
        <v>75000</v>
      </c>
      <c r="K389" s="64">
        <f t="shared" si="66"/>
        <v>34.883720930232556</v>
      </c>
    </row>
    <row r="390" spans="2:11" x14ac:dyDescent="0.3">
      <c r="B390" s="93">
        <v>225</v>
      </c>
      <c r="C390" s="94" t="s">
        <v>16</v>
      </c>
      <c r="D390" s="94" t="s">
        <v>410</v>
      </c>
      <c r="E390" s="94" t="s">
        <v>411</v>
      </c>
      <c r="F390" s="260">
        <f t="shared" si="65"/>
        <v>3130.4347826086955</v>
      </c>
      <c r="G390" s="305">
        <v>18</v>
      </c>
      <c r="H390" s="230">
        <v>2</v>
      </c>
      <c r="I390" s="296">
        <v>8000</v>
      </c>
      <c r="J390" s="63">
        <f t="shared" si="67"/>
        <v>288000</v>
      </c>
      <c r="K390" s="64">
        <f t="shared" si="66"/>
        <v>133.95348837209303</v>
      </c>
    </row>
    <row r="391" spans="2:11" x14ac:dyDescent="0.3">
      <c r="B391" s="93">
        <v>225</v>
      </c>
      <c r="C391" s="94" t="s">
        <v>16</v>
      </c>
      <c r="D391" s="94" t="s">
        <v>412</v>
      </c>
      <c r="E391" s="94" t="s">
        <v>411</v>
      </c>
      <c r="F391" s="260">
        <f t="shared" si="65"/>
        <v>8608.6956521739139</v>
      </c>
      <c r="G391" s="305">
        <v>18</v>
      </c>
      <c r="H391" s="230">
        <v>2</v>
      </c>
      <c r="I391" s="296">
        <v>22000</v>
      </c>
      <c r="J391" s="63">
        <f t="shared" si="67"/>
        <v>792000</v>
      </c>
      <c r="K391" s="64">
        <f t="shared" si="66"/>
        <v>368.37209302325579</v>
      </c>
    </row>
    <row r="392" spans="2:11" x14ac:dyDescent="0.3">
      <c r="B392" s="93"/>
      <c r="C392" s="94"/>
      <c r="D392" s="94"/>
      <c r="E392" s="94"/>
      <c r="F392" s="94"/>
      <c r="G392" s="305"/>
      <c r="H392" s="230"/>
      <c r="I392" s="296"/>
      <c r="J392" s="63"/>
      <c r="K392" s="64">
        <f t="shared" si="66"/>
        <v>0</v>
      </c>
    </row>
    <row r="393" spans="2:11" x14ac:dyDescent="0.3">
      <c r="B393" s="352" t="s">
        <v>413</v>
      </c>
      <c r="C393" s="353"/>
      <c r="D393" s="353"/>
      <c r="E393" s="353"/>
      <c r="F393" s="353"/>
      <c r="G393" s="353"/>
      <c r="H393" s="353"/>
      <c r="I393" s="353"/>
      <c r="J393" s="354"/>
      <c r="K393" s="64">
        <f t="shared" si="66"/>
        <v>0</v>
      </c>
    </row>
    <row r="394" spans="2:11" x14ac:dyDescent="0.3">
      <c r="B394" s="93">
        <v>225</v>
      </c>
      <c r="C394" s="94" t="s">
        <v>16</v>
      </c>
      <c r="D394" s="94" t="s">
        <v>414</v>
      </c>
      <c r="E394" s="94" t="s">
        <v>127</v>
      </c>
      <c r="F394" s="260">
        <f t="shared" ref="F394:F397" si="68">J394/$E$3</f>
        <v>1760.8695652173913</v>
      </c>
      <c r="G394" s="94">
        <v>30</v>
      </c>
      <c r="H394" s="94">
        <v>6</v>
      </c>
      <c r="I394" s="306">
        <v>900</v>
      </c>
      <c r="J394" s="307">
        <f t="shared" si="67"/>
        <v>162000</v>
      </c>
      <c r="K394" s="64">
        <f t="shared" si="66"/>
        <v>75.348837209302332</v>
      </c>
    </row>
    <row r="395" spans="2:11" x14ac:dyDescent="0.3">
      <c r="B395" s="93">
        <v>225</v>
      </c>
      <c r="C395" s="94" t="s">
        <v>16</v>
      </c>
      <c r="D395" s="94" t="s">
        <v>415</v>
      </c>
      <c r="E395" s="94" t="s">
        <v>416</v>
      </c>
      <c r="F395" s="260">
        <f t="shared" si="68"/>
        <v>913.04347826086962</v>
      </c>
      <c r="G395" s="94">
        <v>2</v>
      </c>
      <c r="H395" s="94">
        <v>6</v>
      </c>
      <c r="I395" s="306">
        <v>7000</v>
      </c>
      <c r="J395" s="63">
        <f t="shared" si="67"/>
        <v>84000</v>
      </c>
      <c r="K395" s="64">
        <f t="shared" si="66"/>
        <v>39.069767441860463</v>
      </c>
    </row>
    <row r="396" spans="2:11" ht="57.6" x14ac:dyDescent="0.3">
      <c r="B396" s="93">
        <v>225</v>
      </c>
      <c r="C396" s="94" t="s">
        <v>16</v>
      </c>
      <c r="D396" s="94" t="s">
        <v>417</v>
      </c>
      <c r="E396" s="94" t="s">
        <v>418</v>
      </c>
      <c r="F396" s="260">
        <f t="shared" si="68"/>
        <v>4565.217391304348</v>
      </c>
      <c r="G396" s="94">
        <v>1</v>
      </c>
      <c r="H396" s="94">
        <v>6</v>
      </c>
      <c r="I396" s="306">
        <v>70000</v>
      </c>
      <c r="J396" s="63">
        <f t="shared" si="67"/>
        <v>420000</v>
      </c>
      <c r="K396" s="64">
        <f t="shared" si="66"/>
        <v>195.34883720930233</v>
      </c>
    </row>
    <row r="397" spans="2:11" x14ac:dyDescent="0.3">
      <c r="B397" s="93">
        <v>225</v>
      </c>
      <c r="C397" s="94" t="s">
        <v>16</v>
      </c>
      <c r="D397" s="94" t="s">
        <v>419</v>
      </c>
      <c r="E397" s="94" t="s">
        <v>404</v>
      </c>
      <c r="F397" s="260">
        <f t="shared" si="68"/>
        <v>2119.5652173913045</v>
      </c>
      <c r="G397" s="94">
        <v>1</v>
      </c>
      <c r="H397" s="94">
        <v>3</v>
      </c>
      <c r="I397" s="306">
        <v>65000</v>
      </c>
      <c r="J397" s="63">
        <f t="shared" si="67"/>
        <v>195000</v>
      </c>
      <c r="K397" s="64">
        <f t="shared" si="66"/>
        <v>90.697674418604649</v>
      </c>
    </row>
    <row r="398" spans="2:11" x14ac:dyDescent="0.3">
      <c r="B398" s="93"/>
      <c r="C398" s="94"/>
      <c r="D398" s="94"/>
      <c r="E398" s="94"/>
      <c r="F398" s="94"/>
      <c r="G398" s="305"/>
      <c r="H398" s="230"/>
      <c r="I398" s="296"/>
      <c r="J398" s="63"/>
      <c r="K398" s="64">
        <f t="shared" si="66"/>
        <v>0</v>
      </c>
    </row>
    <row r="399" spans="2:11" x14ac:dyDescent="0.3">
      <c r="B399" s="308" t="s">
        <v>420</v>
      </c>
      <c r="C399" s="309"/>
      <c r="D399" s="309"/>
      <c r="E399" s="309"/>
      <c r="F399" s="309"/>
      <c r="G399" s="309"/>
      <c r="H399" s="309"/>
      <c r="I399" s="309"/>
      <c r="J399" s="310"/>
      <c r="K399" s="64">
        <f t="shared" si="66"/>
        <v>0</v>
      </c>
    </row>
    <row r="400" spans="2:11" x14ac:dyDescent="0.3">
      <c r="B400" s="93">
        <v>268</v>
      </c>
      <c r="C400" s="94" t="s">
        <v>25</v>
      </c>
      <c r="D400" s="94" t="s">
        <v>414</v>
      </c>
      <c r="E400" s="94" t="s">
        <v>127</v>
      </c>
      <c r="F400" s="260">
        <f t="shared" ref="F400:F403" si="69">J400/$E$3</f>
        <v>430.43478260869563</v>
      </c>
      <c r="G400" s="94">
        <v>22</v>
      </c>
      <c r="H400" s="94">
        <v>2</v>
      </c>
      <c r="I400" s="306">
        <v>900</v>
      </c>
      <c r="J400" s="63">
        <f t="shared" si="67"/>
        <v>39600</v>
      </c>
      <c r="K400" s="64">
        <f t="shared" si="66"/>
        <v>18.418604651162791</v>
      </c>
    </row>
    <row r="401" spans="2:11" x14ac:dyDescent="0.3">
      <c r="B401" s="93">
        <v>268</v>
      </c>
      <c r="C401" s="94" t="s">
        <v>25</v>
      </c>
      <c r="D401" s="94" t="s">
        <v>415</v>
      </c>
      <c r="E401" s="94" t="s">
        <v>416</v>
      </c>
      <c r="F401" s="260">
        <f t="shared" si="69"/>
        <v>304.3478260869565</v>
      </c>
      <c r="G401" s="94">
        <v>2</v>
      </c>
      <c r="H401" s="94">
        <v>2</v>
      </c>
      <c r="I401" s="306">
        <v>7000</v>
      </c>
      <c r="J401" s="63">
        <f t="shared" si="67"/>
        <v>28000</v>
      </c>
      <c r="K401" s="64">
        <f t="shared" si="66"/>
        <v>13.023255813953488</v>
      </c>
    </row>
    <row r="402" spans="2:11" x14ac:dyDescent="0.3">
      <c r="B402" s="93">
        <v>268</v>
      </c>
      <c r="C402" s="94" t="s">
        <v>25</v>
      </c>
      <c r="D402" s="94" t="s">
        <v>419</v>
      </c>
      <c r="E402" s="94" t="s">
        <v>404</v>
      </c>
      <c r="F402" s="260">
        <f t="shared" si="69"/>
        <v>1413.0434782608695</v>
      </c>
      <c r="G402" s="94">
        <v>1</v>
      </c>
      <c r="H402" s="94">
        <v>2</v>
      </c>
      <c r="I402" s="306">
        <v>65000</v>
      </c>
      <c r="J402" s="63">
        <f t="shared" si="67"/>
        <v>130000</v>
      </c>
      <c r="K402" s="64">
        <f t="shared" si="66"/>
        <v>60.465116279069768</v>
      </c>
    </row>
    <row r="403" spans="2:11" x14ac:dyDescent="0.3">
      <c r="B403" s="93">
        <v>268</v>
      </c>
      <c r="C403" s="94" t="s">
        <v>25</v>
      </c>
      <c r="D403" s="94" t="s">
        <v>421</v>
      </c>
      <c r="E403" s="94" t="s">
        <v>422</v>
      </c>
      <c r="F403" s="260">
        <f t="shared" si="69"/>
        <v>21739.130434782608</v>
      </c>
      <c r="G403" s="94">
        <v>1</v>
      </c>
      <c r="H403" s="94">
        <v>1</v>
      </c>
      <c r="I403" s="306">
        <v>2000000</v>
      </c>
      <c r="J403" s="63">
        <f>G403*H403*I403</f>
        <v>2000000</v>
      </c>
      <c r="K403" s="64">
        <f t="shared" si="66"/>
        <v>930.23255813953483</v>
      </c>
    </row>
    <row r="404" spans="2:11" x14ac:dyDescent="0.3">
      <c r="B404" s="93"/>
      <c r="C404" s="94"/>
      <c r="D404" s="94"/>
      <c r="E404" s="94"/>
      <c r="F404" s="94"/>
      <c r="G404" s="305"/>
      <c r="H404" s="230"/>
      <c r="I404" s="296"/>
      <c r="J404" s="63">
        <f t="shared" si="67"/>
        <v>0</v>
      </c>
      <c r="K404" s="64">
        <f t="shared" si="66"/>
        <v>0</v>
      </c>
    </row>
    <row r="405" spans="2:11" x14ac:dyDescent="0.3">
      <c r="B405" s="308" t="s">
        <v>423</v>
      </c>
      <c r="C405" s="309"/>
      <c r="D405" s="309"/>
      <c r="E405" s="309"/>
      <c r="F405" s="309"/>
      <c r="G405" s="309"/>
      <c r="H405" s="309"/>
      <c r="I405" s="309"/>
      <c r="J405" s="310"/>
      <c r="K405" s="64">
        <f t="shared" si="66"/>
        <v>0</v>
      </c>
    </row>
    <row r="406" spans="2:11" x14ac:dyDescent="0.3">
      <c r="B406" s="93">
        <v>268</v>
      </c>
      <c r="C406" s="94" t="s">
        <v>25</v>
      </c>
      <c r="D406" s="94" t="s">
        <v>414</v>
      </c>
      <c r="E406" s="94" t="s">
        <v>127</v>
      </c>
      <c r="F406" s="260">
        <f t="shared" ref="F406:F409" si="70">J406/$E$3</f>
        <v>430.43478260869563</v>
      </c>
      <c r="G406" s="94">
        <v>22</v>
      </c>
      <c r="H406" s="94">
        <v>2</v>
      </c>
      <c r="I406" s="306">
        <v>900</v>
      </c>
      <c r="J406" s="63">
        <f t="shared" si="67"/>
        <v>39600</v>
      </c>
      <c r="K406" s="64">
        <f t="shared" si="66"/>
        <v>18.418604651162791</v>
      </c>
    </row>
    <row r="407" spans="2:11" x14ac:dyDescent="0.3">
      <c r="B407" s="93">
        <v>268</v>
      </c>
      <c r="C407" s="94" t="s">
        <v>25</v>
      </c>
      <c r="D407" s="94" t="s">
        <v>415</v>
      </c>
      <c r="E407" s="94" t="s">
        <v>416</v>
      </c>
      <c r="F407" s="260">
        <f t="shared" si="70"/>
        <v>304.3478260869565</v>
      </c>
      <c r="G407" s="94">
        <v>2</v>
      </c>
      <c r="H407" s="94">
        <v>2</v>
      </c>
      <c r="I407" s="306">
        <v>7000</v>
      </c>
      <c r="J407" s="63">
        <f t="shared" si="67"/>
        <v>28000</v>
      </c>
      <c r="K407" s="64">
        <f t="shared" si="66"/>
        <v>13.023255813953488</v>
      </c>
    </row>
    <row r="408" spans="2:11" ht="57.6" x14ac:dyDescent="0.3">
      <c r="B408" s="93">
        <v>268</v>
      </c>
      <c r="C408" s="94" t="s">
        <v>25</v>
      </c>
      <c r="D408" s="94" t="s">
        <v>417</v>
      </c>
      <c r="E408" s="94" t="s">
        <v>418</v>
      </c>
      <c r="F408" s="260">
        <f t="shared" si="70"/>
        <v>1521.7391304347825</v>
      </c>
      <c r="G408" s="94">
        <v>1</v>
      </c>
      <c r="H408" s="230">
        <v>2</v>
      </c>
      <c r="I408" s="296">
        <v>70000</v>
      </c>
      <c r="J408" s="63">
        <f t="shared" si="67"/>
        <v>140000</v>
      </c>
      <c r="K408" s="64">
        <f t="shared" si="66"/>
        <v>65.116279069767444</v>
      </c>
    </row>
    <row r="409" spans="2:11" x14ac:dyDescent="0.3">
      <c r="B409" s="93">
        <v>268</v>
      </c>
      <c r="C409" s="94" t="s">
        <v>25</v>
      </c>
      <c r="D409" s="94" t="s">
        <v>419</v>
      </c>
      <c r="E409" s="94" t="s">
        <v>404</v>
      </c>
      <c r="F409" s="260">
        <f t="shared" si="70"/>
        <v>1413.0434782608695</v>
      </c>
      <c r="G409" s="94">
        <v>1</v>
      </c>
      <c r="H409" s="230">
        <v>2</v>
      </c>
      <c r="I409" s="296">
        <v>65000</v>
      </c>
      <c r="J409" s="63">
        <f t="shared" si="67"/>
        <v>130000</v>
      </c>
      <c r="K409" s="64">
        <f t="shared" si="66"/>
        <v>60.465116279069768</v>
      </c>
    </row>
    <row r="410" spans="2:11" x14ac:dyDescent="0.3">
      <c r="B410" s="93"/>
      <c r="C410" s="94"/>
      <c r="D410" s="94"/>
      <c r="E410" s="94"/>
      <c r="F410" s="94"/>
      <c r="G410" s="94"/>
      <c r="H410" s="230"/>
      <c r="I410" s="296"/>
      <c r="J410" s="63">
        <f t="shared" si="67"/>
        <v>0</v>
      </c>
      <c r="K410" s="64">
        <f t="shared" si="66"/>
        <v>0</v>
      </c>
    </row>
    <row r="411" spans="2:11" x14ac:dyDescent="0.3">
      <c r="B411" s="352" t="s">
        <v>424</v>
      </c>
      <c r="C411" s="353"/>
      <c r="D411" s="353"/>
      <c r="E411" s="353"/>
      <c r="F411" s="353"/>
      <c r="G411" s="353"/>
      <c r="H411" s="353"/>
      <c r="I411" s="353"/>
      <c r="J411" s="354"/>
      <c r="K411" s="64">
        <f t="shared" si="66"/>
        <v>0</v>
      </c>
    </row>
    <row r="412" spans="2:11" x14ac:dyDescent="0.3">
      <c r="B412" s="93">
        <v>340</v>
      </c>
      <c r="C412" s="94" t="s">
        <v>41</v>
      </c>
      <c r="D412" s="94" t="s">
        <v>425</v>
      </c>
      <c r="E412" s="94" t="s">
        <v>426</v>
      </c>
      <c r="F412" s="260">
        <f t="shared" ref="F412:F414" si="71">J412/$E$3</f>
        <v>1086.9565217391305</v>
      </c>
      <c r="G412" s="94">
        <v>1</v>
      </c>
      <c r="H412" s="94">
        <v>1</v>
      </c>
      <c r="I412" s="296">
        <v>100000</v>
      </c>
      <c r="J412" s="307">
        <f>G412*H412*I412</f>
        <v>100000</v>
      </c>
      <c r="K412" s="64">
        <f t="shared" si="66"/>
        <v>46.511627906976742</v>
      </c>
    </row>
    <row r="413" spans="2:11" x14ac:dyDescent="0.3">
      <c r="B413" s="93">
        <v>340</v>
      </c>
      <c r="C413" s="94" t="s">
        <v>41</v>
      </c>
      <c r="D413" s="94" t="s">
        <v>427</v>
      </c>
      <c r="E413" s="94" t="s">
        <v>426</v>
      </c>
      <c r="F413" s="260">
        <f t="shared" si="71"/>
        <v>2717.391304347826</v>
      </c>
      <c r="G413" s="94">
        <v>1</v>
      </c>
      <c r="H413" s="94">
        <v>1</v>
      </c>
      <c r="I413" s="296">
        <v>250000</v>
      </c>
      <c r="J413" s="63">
        <f t="shared" si="67"/>
        <v>250000</v>
      </c>
      <c r="K413" s="64">
        <f t="shared" si="66"/>
        <v>116.27906976744185</v>
      </c>
    </row>
    <row r="414" spans="2:11" x14ac:dyDescent="0.3">
      <c r="B414" s="93">
        <v>340</v>
      </c>
      <c r="C414" s="94" t="s">
        <v>41</v>
      </c>
      <c r="D414" s="94" t="s">
        <v>428</v>
      </c>
      <c r="E414" s="94" t="s">
        <v>426</v>
      </c>
      <c r="F414" s="260">
        <f t="shared" si="71"/>
        <v>10869.565217391304</v>
      </c>
      <c r="G414" s="94">
        <v>1</v>
      </c>
      <c r="H414" s="94">
        <v>1</v>
      </c>
      <c r="I414" s="296">
        <v>1000000</v>
      </c>
      <c r="J414" s="63">
        <f t="shared" si="67"/>
        <v>1000000</v>
      </c>
      <c r="K414" s="64">
        <f t="shared" si="66"/>
        <v>465.11627906976742</v>
      </c>
    </row>
    <row r="415" spans="2:11" x14ac:dyDescent="0.3">
      <c r="B415" s="93"/>
      <c r="C415" s="94"/>
      <c r="D415" s="94"/>
      <c r="E415" s="229"/>
      <c r="F415" s="66"/>
      <c r="G415" s="66"/>
      <c r="H415" s="230"/>
      <c r="I415" s="296"/>
      <c r="J415" s="63">
        <f t="shared" si="67"/>
        <v>0</v>
      </c>
      <c r="K415" s="64">
        <f t="shared" si="67"/>
        <v>0</v>
      </c>
    </row>
    <row r="416" spans="2:11" ht="16.2" thickBot="1" x14ac:dyDescent="0.35">
      <c r="B416" s="297"/>
      <c r="C416" s="262"/>
      <c r="D416" s="262"/>
      <c r="E416" s="298"/>
      <c r="F416" s="71"/>
      <c r="G416" s="71"/>
      <c r="H416" s="299"/>
      <c r="I416" s="300"/>
      <c r="J416" s="74">
        <f t="shared" ref="J416:K416" si="72">G416*H416*I416</f>
        <v>0</v>
      </c>
      <c r="K416" s="75">
        <f t="shared" si="72"/>
        <v>0</v>
      </c>
    </row>
    <row r="417" spans="2:11" ht="16.2" thickBot="1" x14ac:dyDescent="0.35">
      <c r="B417" s="76" t="s">
        <v>73</v>
      </c>
      <c r="C417" s="77"/>
      <c r="D417" s="78" t="s">
        <v>73</v>
      </c>
      <c r="E417" s="79"/>
      <c r="F417" s="80">
        <f>SUM(F387:F416)</f>
        <v>79360.869565217406</v>
      </c>
      <c r="G417" s="81"/>
      <c r="H417" s="81"/>
      <c r="I417" s="82"/>
      <c r="J417" s="83">
        <f>SUM(J387:J416)</f>
        <v>7301200</v>
      </c>
      <c r="K417" s="84">
        <f>SUM(K387:K416)</f>
        <v>3395.9069767441852</v>
      </c>
    </row>
    <row r="418" spans="2:11" x14ac:dyDescent="0.3">
      <c r="B418" s="184"/>
      <c r="C418" s="185"/>
      <c r="D418" s="87"/>
      <c r="E418" s="88"/>
      <c r="F418" s="89"/>
      <c r="G418" s="89"/>
      <c r="H418" s="89"/>
      <c r="I418" s="90"/>
      <c r="J418" s="91"/>
      <c r="K418" s="92"/>
    </row>
    <row r="419" spans="2:11" x14ac:dyDescent="0.3">
      <c r="B419" s="184"/>
      <c r="C419" s="185"/>
      <c r="D419" s="87"/>
      <c r="E419" s="88"/>
      <c r="F419" s="89"/>
      <c r="G419" s="89"/>
      <c r="H419" s="89"/>
      <c r="I419" s="90"/>
      <c r="J419" s="91"/>
      <c r="K419" s="92"/>
    </row>
    <row r="420" spans="2:11" ht="18.600000000000001" thickBot="1" x14ac:dyDescent="0.4">
      <c r="B420" s="252" t="s">
        <v>429</v>
      </c>
      <c r="C420" s="253"/>
      <c r="D420" s="254"/>
      <c r="E420" s="255"/>
      <c r="F420" s="256"/>
      <c r="G420" s="256"/>
      <c r="H420" s="256"/>
      <c r="I420" s="257"/>
      <c r="J420" s="257"/>
      <c r="K420" s="259"/>
    </row>
    <row r="421" spans="2:11" ht="16.2" thickBot="1" x14ac:dyDescent="0.35">
      <c r="B421" s="44" t="s">
        <v>59</v>
      </c>
      <c r="C421" s="45" t="s">
        <v>60</v>
      </c>
      <c r="D421" s="46" t="s">
        <v>61</v>
      </c>
      <c r="E421" s="47" t="s">
        <v>62</v>
      </c>
      <c r="F421" s="48" t="s">
        <v>63</v>
      </c>
      <c r="G421" s="48" t="s">
        <v>64</v>
      </c>
      <c r="H421" s="48" t="s">
        <v>65</v>
      </c>
      <c r="I421" s="49" t="s">
        <v>66</v>
      </c>
      <c r="J421" s="50" t="s">
        <v>67</v>
      </c>
      <c r="K421" s="51" t="s">
        <v>68</v>
      </c>
    </row>
    <row r="422" spans="2:11" ht="28.8" x14ac:dyDescent="0.3">
      <c r="B422" s="93">
        <v>283</v>
      </c>
      <c r="C422" s="94" t="s">
        <v>29</v>
      </c>
      <c r="D422" s="94" t="s">
        <v>430</v>
      </c>
      <c r="E422" s="94" t="s">
        <v>431</v>
      </c>
      <c r="F422" s="260">
        <f t="shared" ref="F422:F445" si="73">J422/$E$3</f>
        <v>1956.5217391304348</v>
      </c>
      <c r="G422" s="230">
        <v>360</v>
      </c>
      <c r="H422" s="230">
        <v>1</v>
      </c>
      <c r="I422" s="296">
        <v>500</v>
      </c>
      <c r="J422" s="63">
        <f>G422*H422*I422</f>
        <v>180000</v>
      </c>
      <c r="K422" s="64">
        <f t="shared" ref="K422:K445" si="74">J422/$E$4</f>
        <v>83.720930232558146</v>
      </c>
    </row>
    <row r="423" spans="2:11" ht="28.8" x14ac:dyDescent="0.3">
      <c r="B423" s="93">
        <v>283</v>
      </c>
      <c r="C423" s="94" t="s">
        <v>29</v>
      </c>
      <c r="D423" s="94" t="s">
        <v>432</v>
      </c>
      <c r="E423" s="94" t="s">
        <v>433</v>
      </c>
      <c r="F423" s="260">
        <f t="shared" si="73"/>
        <v>434.78260869565219</v>
      </c>
      <c r="G423" s="230">
        <v>200</v>
      </c>
      <c r="H423" s="230">
        <v>1</v>
      </c>
      <c r="I423" s="296">
        <v>200</v>
      </c>
      <c r="J423" s="63">
        <f t="shared" ref="J423:J445" si="75">G423*H423*I423</f>
        <v>40000</v>
      </c>
      <c r="K423" s="64">
        <f t="shared" si="74"/>
        <v>18.604651162790699</v>
      </c>
    </row>
    <row r="424" spans="2:11" ht="28.8" x14ac:dyDescent="0.3">
      <c r="B424" s="93">
        <v>283</v>
      </c>
      <c r="C424" s="94" t="s">
        <v>29</v>
      </c>
      <c r="D424" s="94" t="s">
        <v>434</v>
      </c>
      <c r="E424" s="94" t="s">
        <v>435</v>
      </c>
      <c r="F424" s="260">
        <f t="shared" si="73"/>
        <v>65.217391304347828</v>
      </c>
      <c r="G424" s="230">
        <v>2</v>
      </c>
      <c r="H424" s="230">
        <v>1</v>
      </c>
      <c r="I424" s="296">
        <v>3000</v>
      </c>
      <c r="J424" s="63">
        <f t="shared" si="75"/>
        <v>6000</v>
      </c>
      <c r="K424" s="64">
        <f t="shared" si="74"/>
        <v>2.7906976744186047</v>
      </c>
    </row>
    <row r="425" spans="2:11" ht="28.8" x14ac:dyDescent="0.3">
      <c r="B425" s="93">
        <v>283</v>
      </c>
      <c r="C425" s="94" t="s">
        <v>29</v>
      </c>
      <c r="D425" s="94" t="s">
        <v>436</v>
      </c>
      <c r="E425" s="94" t="s">
        <v>437</v>
      </c>
      <c r="F425" s="260">
        <f t="shared" si="73"/>
        <v>391.30434782608694</v>
      </c>
      <c r="G425" s="230">
        <v>120</v>
      </c>
      <c r="H425" s="230">
        <v>1</v>
      </c>
      <c r="I425" s="296">
        <v>300</v>
      </c>
      <c r="J425" s="63">
        <f t="shared" si="75"/>
        <v>36000</v>
      </c>
      <c r="K425" s="64">
        <f t="shared" si="74"/>
        <v>16.744186046511629</v>
      </c>
    </row>
    <row r="426" spans="2:11" ht="28.8" x14ac:dyDescent="0.3">
      <c r="B426" s="93">
        <v>283</v>
      </c>
      <c r="C426" s="94" t="s">
        <v>29</v>
      </c>
      <c r="D426" s="94" t="s">
        <v>438</v>
      </c>
      <c r="E426" s="94" t="s">
        <v>439</v>
      </c>
      <c r="F426" s="260">
        <f t="shared" si="73"/>
        <v>326.08695652173913</v>
      </c>
      <c r="G426" s="230">
        <v>10</v>
      </c>
      <c r="H426" s="230">
        <v>1</v>
      </c>
      <c r="I426" s="296">
        <v>3000</v>
      </c>
      <c r="J426" s="63">
        <f t="shared" si="75"/>
        <v>30000</v>
      </c>
      <c r="K426" s="64">
        <f t="shared" si="74"/>
        <v>13.953488372093023</v>
      </c>
    </row>
    <row r="427" spans="2:11" ht="28.8" x14ac:dyDescent="0.3">
      <c r="B427" s="93">
        <v>283</v>
      </c>
      <c r="C427" s="94" t="s">
        <v>29</v>
      </c>
      <c r="D427" s="94" t="s">
        <v>440</v>
      </c>
      <c r="E427" s="94" t="s">
        <v>437</v>
      </c>
      <c r="F427" s="260">
        <f t="shared" si="73"/>
        <v>652.17391304347825</v>
      </c>
      <c r="G427" s="230">
        <v>120</v>
      </c>
      <c r="H427" s="230">
        <v>1</v>
      </c>
      <c r="I427" s="296">
        <v>500</v>
      </c>
      <c r="J427" s="63">
        <f t="shared" si="75"/>
        <v>60000</v>
      </c>
      <c r="K427" s="64">
        <f t="shared" si="74"/>
        <v>27.906976744186046</v>
      </c>
    </row>
    <row r="428" spans="2:11" ht="28.8" x14ac:dyDescent="0.3">
      <c r="B428" s="93">
        <v>283</v>
      </c>
      <c r="C428" s="94" t="s">
        <v>29</v>
      </c>
      <c r="D428" s="94" t="s">
        <v>441</v>
      </c>
      <c r="E428" s="94" t="s">
        <v>435</v>
      </c>
      <c r="F428" s="260">
        <f t="shared" si="73"/>
        <v>54.347826086956523</v>
      </c>
      <c r="G428" s="230">
        <v>2</v>
      </c>
      <c r="H428" s="230">
        <v>1</v>
      </c>
      <c r="I428" s="296">
        <v>2500</v>
      </c>
      <c r="J428" s="63">
        <f t="shared" si="75"/>
        <v>5000</v>
      </c>
      <c r="K428" s="64">
        <f t="shared" si="74"/>
        <v>2.3255813953488373</v>
      </c>
    </row>
    <row r="429" spans="2:11" ht="28.8" x14ac:dyDescent="0.3">
      <c r="B429" s="93">
        <v>283</v>
      </c>
      <c r="C429" s="94" t="s">
        <v>29</v>
      </c>
      <c r="D429" s="94" t="s">
        <v>442</v>
      </c>
      <c r="E429" s="94" t="s">
        <v>443</v>
      </c>
      <c r="F429" s="260">
        <f t="shared" si="73"/>
        <v>114.1304347826087</v>
      </c>
      <c r="G429" s="230">
        <v>3</v>
      </c>
      <c r="H429" s="230">
        <v>1</v>
      </c>
      <c r="I429" s="296">
        <v>3500</v>
      </c>
      <c r="J429" s="63">
        <f t="shared" si="75"/>
        <v>10500</v>
      </c>
      <c r="K429" s="64">
        <f t="shared" si="74"/>
        <v>4.8837209302325579</v>
      </c>
    </row>
    <row r="430" spans="2:11" ht="28.8" x14ac:dyDescent="0.3">
      <c r="B430" s="93">
        <v>283</v>
      </c>
      <c r="C430" s="94" t="s">
        <v>29</v>
      </c>
      <c r="D430" s="94" t="s">
        <v>444</v>
      </c>
      <c r="E430" s="94" t="s">
        <v>445</v>
      </c>
      <c r="F430" s="260">
        <f t="shared" si="73"/>
        <v>108.69565217391305</v>
      </c>
      <c r="G430" s="230">
        <v>2</v>
      </c>
      <c r="H430" s="230">
        <v>1</v>
      </c>
      <c r="I430" s="296">
        <v>5000</v>
      </c>
      <c r="J430" s="63">
        <f t="shared" si="75"/>
        <v>10000</v>
      </c>
      <c r="K430" s="64">
        <f t="shared" si="74"/>
        <v>4.6511627906976747</v>
      </c>
    </row>
    <row r="431" spans="2:11" ht="28.8" x14ac:dyDescent="0.3">
      <c r="B431" s="93">
        <v>283</v>
      </c>
      <c r="C431" s="94" t="s">
        <v>29</v>
      </c>
      <c r="D431" s="94" t="s">
        <v>446</v>
      </c>
      <c r="E431" s="94" t="s">
        <v>435</v>
      </c>
      <c r="F431" s="260">
        <f t="shared" si="73"/>
        <v>326.08695652173913</v>
      </c>
      <c r="G431" s="230">
        <v>2</v>
      </c>
      <c r="H431" s="230">
        <v>1</v>
      </c>
      <c r="I431" s="296">
        <v>15000</v>
      </c>
      <c r="J431" s="63">
        <f t="shared" si="75"/>
        <v>30000</v>
      </c>
      <c r="K431" s="64">
        <f t="shared" si="74"/>
        <v>13.953488372093023</v>
      </c>
    </row>
    <row r="432" spans="2:11" ht="28.8" x14ac:dyDescent="0.3">
      <c r="B432" s="93">
        <v>283</v>
      </c>
      <c r="C432" s="94" t="s">
        <v>29</v>
      </c>
      <c r="D432" s="94" t="s">
        <v>447</v>
      </c>
      <c r="E432" s="94" t="s">
        <v>439</v>
      </c>
      <c r="F432" s="260">
        <f t="shared" si="73"/>
        <v>217.39130434782609</v>
      </c>
      <c r="G432" s="230">
        <v>10</v>
      </c>
      <c r="H432" s="230">
        <v>1</v>
      </c>
      <c r="I432" s="296">
        <v>2000</v>
      </c>
      <c r="J432" s="63">
        <f t="shared" si="75"/>
        <v>20000</v>
      </c>
      <c r="K432" s="64">
        <f t="shared" si="74"/>
        <v>9.3023255813953494</v>
      </c>
    </row>
    <row r="433" spans="2:11" ht="28.8" x14ac:dyDescent="0.3">
      <c r="B433" s="93">
        <v>283</v>
      </c>
      <c r="C433" s="94" t="s">
        <v>29</v>
      </c>
      <c r="D433" s="94" t="s">
        <v>448</v>
      </c>
      <c r="E433" s="229" t="s">
        <v>435</v>
      </c>
      <c r="F433" s="260">
        <f t="shared" si="73"/>
        <v>521.73913043478262</v>
      </c>
      <c r="G433" s="66">
        <v>40</v>
      </c>
      <c r="H433" s="66">
        <v>1</v>
      </c>
      <c r="I433" s="296">
        <v>1200</v>
      </c>
      <c r="J433" s="63">
        <f t="shared" si="75"/>
        <v>48000</v>
      </c>
      <c r="K433" s="64">
        <f t="shared" si="74"/>
        <v>22.325581395348838</v>
      </c>
    </row>
    <row r="434" spans="2:11" ht="28.8" x14ac:dyDescent="0.3">
      <c r="B434" s="93">
        <v>283</v>
      </c>
      <c r="C434" s="94" t="s">
        <v>29</v>
      </c>
      <c r="D434" s="94" t="s">
        <v>449</v>
      </c>
      <c r="E434" s="94" t="s">
        <v>439</v>
      </c>
      <c r="F434" s="260">
        <f t="shared" si="73"/>
        <v>869.56521739130437</v>
      </c>
      <c r="G434" s="303">
        <v>10</v>
      </c>
      <c r="H434" s="66">
        <v>1</v>
      </c>
      <c r="I434" s="304">
        <v>8000</v>
      </c>
      <c r="J434" s="63">
        <f t="shared" si="75"/>
        <v>80000</v>
      </c>
      <c r="K434" s="64">
        <f t="shared" si="74"/>
        <v>37.209302325581397</v>
      </c>
    </row>
    <row r="435" spans="2:11" ht="28.8" x14ac:dyDescent="0.3">
      <c r="B435" s="93">
        <v>283</v>
      </c>
      <c r="C435" s="94" t="s">
        <v>29</v>
      </c>
      <c r="D435" s="94" t="s">
        <v>450</v>
      </c>
      <c r="E435" s="229" t="s">
        <v>433</v>
      </c>
      <c r="F435" s="260">
        <f t="shared" si="73"/>
        <v>869.56521739130437</v>
      </c>
      <c r="G435" s="66">
        <v>10</v>
      </c>
      <c r="H435" s="230">
        <v>1</v>
      </c>
      <c r="I435" s="296">
        <v>8000</v>
      </c>
      <c r="J435" s="63">
        <f t="shared" si="75"/>
        <v>80000</v>
      </c>
      <c r="K435" s="64">
        <f t="shared" si="74"/>
        <v>37.209302325581397</v>
      </c>
    </row>
    <row r="436" spans="2:11" ht="28.8" x14ac:dyDescent="0.3">
      <c r="B436" s="93">
        <v>283</v>
      </c>
      <c r="C436" s="94" t="s">
        <v>29</v>
      </c>
      <c r="D436" s="311" t="s">
        <v>451</v>
      </c>
      <c r="E436" s="312" t="s">
        <v>452</v>
      </c>
      <c r="F436" s="260">
        <f t="shared" si="73"/>
        <v>543.47826086956525</v>
      </c>
      <c r="G436" s="313">
        <v>5</v>
      </c>
      <c r="H436" s="313">
        <v>1</v>
      </c>
      <c r="I436" s="314">
        <v>10000</v>
      </c>
      <c r="J436" s="63">
        <f t="shared" si="75"/>
        <v>50000</v>
      </c>
      <c r="K436" s="64">
        <f t="shared" si="74"/>
        <v>23.255813953488371</v>
      </c>
    </row>
    <row r="437" spans="2:11" s="276" customFormat="1" ht="28.8" x14ac:dyDescent="0.3">
      <c r="B437" s="93">
        <v>283</v>
      </c>
      <c r="C437" s="94" t="s">
        <v>29</v>
      </c>
      <c r="D437" s="119" t="s">
        <v>453</v>
      </c>
      <c r="E437" s="120" t="s">
        <v>454</v>
      </c>
      <c r="F437" s="260">
        <f t="shared" si="73"/>
        <v>456.52173913043481</v>
      </c>
      <c r="G437" s="121">
        <v>7</v>
      </c>
      <c r="H437" s="121">
        <v>1</v>
      </c>
      <c r="I437" s="122">
        <v>6000</v>
      </c>
      <c r="J437" s="63">
        <f t="shared" si="75"/>
        <v>42000</v>
      </c>
      <c r="K437" s="64">
        <f t="shared" si="74"/>
        <v>19.534883720930232</v>
      </c>
    </row>
    <row r="438" spans="2:11" ht="28.8" x14ac:dyDescent="0.3">
      <c r="B438" s="93">
        <v>283</v>
      </c>
      <c r="C438" s="94" t="s">
        <v>29</v>
      </c>
      <c r="D438" s="315" t="s">
        <v>455</v>
      </c>
      <c r="E438" s="316" t="s">
        <v>456</v>
      </c>
      <c r="F438" s="260">
        <f t="shared" si="73"/>
        <v>347.82608695652175</v>
      </c>
      <c r="G438" s="317">
        <v>4</v>
      </c>
      <c r="H438" s="317">
        <v>1</v>
      </c>
      <c r="I438" s="318">
        <v>8000</v>
      </c>
      <c r="J438" s="63">
        <f t="shared" si="75"/>
        <v>32000</v>
      </c>
      <c r="K438" s="64">
        <f t="shared" si="74"/>
        <v>14.883720930232558</v>
      </c>
    </row>
    <row r="439" spans="2:11" ht="28.8" x14ac:dyDescent="0.3">
      <c r="B439" s="93">
        <v>283</v>
      </c>
      <c r="C439" s="94" t="s">
        <v>29</v>
      </c>
      <c r="D439" s="315" t="s">
        <v>457</v>
      </c>
      <c r="E439" s="316" t="s">
        <v>458</v>
      </c>
      <c r="F439" s="260">
        <f t="shared" si="73"/>
        <v>380.43478260869563</v>
      </c>
      <c r="G439" s="317">
        <v>10</v>
      </c>
      <c r="H439" s="317">
        <v>1</v>
      </c>
      <c r="I439" s="318">
        <v>3500</v>
      </c>
      <c r="J439" s="63">
        <f t="shared" si="75"/>
        <v>35000</v>
      </c>
      <c r="K439" s="64">
        <f t="shared" si="74"/>
        <v>16.279069767441861</v>
      </c>
    </row>
    <row r="440" spans="2:11" x14ac:dyDescent="0.3">
      <c r="B440" s="319" t="s">
        <v>459</v>
      </c>
      <c r="C440" s="320"/>
      <c r="D440" s="320"/>
      <c r="E440" s="320"/>
      <c r="F440" s="320"/>
      <c r="G440" s="320"/>
      <c r="H440" s="320"/>
      <c r="I440" s="320"/>
      <c r="J440" s="321"/>
      <c r="K440" s="322"/>
    </row>
    <row r="441" spans="2:11" ht="31.2" x14ac:dyDescent="0.3">
      <c r="B441" s="277">
        <v>283</v>
      </c>
      <c r="C441" s="323" t="s">
        <v>29</v>
      </c>
      <c r="D441" s="278" t="s">
        <v>460</v>
      </c>
      <c r="E441" s="279" t="s">
        <v>461</v>
      </c>
      <c r="F441" s="60">
        <f t="shared" si="73"/>
        <v>3260.8695652173915</v>
      </c>
      <c r="G441" s="280">
        <v>20</v>
      </c>
      <c r="H441" s="280">
        <v>1</v>
      </c>
      <c r="I441" s="281">
        <v>15000</v>
      </c>
      <c r="J441" s="63">
        <f t="shared" si="75"/>
        <v>300000</v>
      </c>
      <c r="K441" s="64">
        <f t="shared" si="74"/>
        <v>139.53488372093022</v>
      </c>
    </row>
    <row r="442" spans="2:11" ht="31.2" x14ac:dyDescent="0.3">
      <c r="B442" s="277">
        <v>283</v>
      </c>
      <c r="C442" s="323" t="s">
        <v>29</v>
      </c>
      <c r="D442" s="278" t="s">
        <v>462</v>
      </c>
      <c r="E442" s="279" t="s">
        <v>461</v>
      </c>
      <c r="F442" s="260">
        <f t="shared" si="73"/>
        <v>2608.695652173913</v>
      </c>
      <c r="G442" s="280">
        <v>12</v>
      </c>
      <c r="H442" s="280">
        <v>1</v>
      </c>
      <c r="I442" s="281">
        <v>20000</v>
      </c>
      <c r="J442" s="63">
        <f t="shared" si="75"/>
        <v>240000</v>
      </c>
      <c r="K442" s="64">
        <f t="shared" si="74"/>
        <v>111.62790697674419</v>
      </c>
    </row>
    <row r="443" spans="2:11" ht="31.2" x14ac:dyDescent="0.3">
      <c r="B443" s="277">
        <v>283</v>
      </c>
      <c r="C443" s="323" t="s">
        <v>29</v>
      </c>
      <c r="D443" s="278" t="s">
        <v>463</v>
      </c>
      <c r="E443" s="279" t="s">
        <v>461</v>
      </c>
      <c r="F443" s="260">
        <f>J443/$E$3</f>
        <v>3913.0434782608695</v>
      </c>
      <c r="G443" s="280">
        <v>18</v>
      </c>
      <c r="H443" s="280">
        <v>1</v>
      </c>
      <c r="I443" s="281">
        <v>20000</v>
      </c>
      <c r="J443" s="63">
        <f t="shared" si="75"/>
        <v>360000</v>
      </c>
      <c r="K443" s="64">
        <f t="shared" si="74"/>
        <v>167.44186046511629</v>
      </c>
    </row>
    <row r="444" spans="2:11" ht="31.2" x14ac:dyDescent="0.3">
      <c r="B444" s="277">
        <v>283</v>
      </c>
      <c r="C444" s="323" t="s">
        <v>29</v>
      </c>
      <c r="D444" s="278" t="s">
        <v>464</v>
      </c>
      <c r="E444" s="279" t="s">
        <v>465</v>
      </c>
      <c r="F444" s="260">
        <f t="shared" si="73"/>
        <v>6521.739130434783</v>
      </c>
      <c r="G444" s="280">
        <v>20</v>
      </c>
      <c r="H444" s="280">
        <v>1</v>
      </c>
      <c r="I444" s="281">
        <v>30000</v>
      </c>
      <c r="J444" s="63">
        <f t="shared" si="75"/>
        <v>600000</v>
      </c>
      <c r="K444" s="64">
        <f t="shared" si="74"/>
        <v>279.06976744186045</v>
      </c>
    </row>
    <row r="445" spans="2:11" ht="31.2" x14ac:dyDescent="0.3">
      <c r="B445" s="277">
        <v>283</v>
      </c>
      <c r="C445" s="323" t="s">
        <v>29</v>
      </c>
      <c r="D445" s="278" t="s">
        <v>466</v>
      </c>
      <c r="E445" s="279" t="s">
        <v>465</v>
      </c>
      <c r="F445" s="260">
        <f t="shared" si="73"/>
        <v>326.08695652173913</v>
      </c>
      <c r="G445" s="280">
        <v>20</v>
      </c>
      <c r="H445" s="280">
        <v>1</v>
      </c>
      <c r="I445" s="281">
        <v>1500</v>
      </c>
      <c r="J445" s="63">
        <f t="shared" si="75"/>
        <v>30000</v>
      </c>
      <c r="K445" s="64">
        <f t="shared" si="74"/>
        <v>13.953488372093023</v>
      </c>
    </row>
    <row r="446" spans="2:11" x14ac:dyDescent="0.3">
      <c r="B446" s="277"/>
      <c r="C446" s="323"/>
      <c r="D446" s="278"/>
      <c r="E446" s="279"/>
      <c r="F446" s="280"/>
      <c r="G446" s="280"/>
      <c r="H446" s="280"/>
      <c r="I446" s="281"/>
      <c r="J446" s="63"/>
      <c r="K446" s="64"/>
    </row>
    <row r="447" spans="2:11" x14ac:dyDescent="0.3">
      <c r="B447" s="101" t="s">
        <v>73</v>
      </c>
      <c r="C447" s="102"/>
      <c r="D447" s="103" t="s">
        <v>73</v>
      </c>
      <c r="E447" s="104"/>
      <c r="F447" s="105">
        <f>SUM(F422:F446)</f>
        <v>25266.304347826088</v>
      </c>
      <c r="G447" s="106"/>
      <c r="H447" s="106"/>
      <c r="I447" s="107"/>
      <c r="J447" s="108">
        <f>SUM(J422:J446)</f>
        <v>2324500</v>
      </c>
      <c r="K447" s="109">
        <f>SUM(K422:K446)</f>
        <v>1081.1627906976746</v>
      </c>
    </row>
    <row r="448" spans="2:11" x14ac:dyDescent="0.3">
      <c r="B448" s="184"/>
      <c r="C448" s="185"/>
      <c r="D448" s="87"/>
      <c r="E448" s="88"/>
      <c r="F448" s="89"/>
      <c r="G448" s="89"/>
      <c r="H448" s="89"/>
      <c r="I448" s="90"/>
      <c r="J448" s="118"/>
      <c r="K448" s="92"/>
    </row>
    <row r="449" spans="2:11" ht="18.600000000000001" thickBot="1" x14ac:dyDescent="0.4">
      <c r="B449" s="252" t="s">
        <v>51</v>
      </c>
      <c r="C449" s="253"/>
      <c r="D449" s="254"/>
      <c r="E449" s="255"/>
      <c r="F449" s="256"/>
      <c r="G449" s="256"/>
      <c r="H449" s="256"/>
      <c r="I449" s="257"/>
      <c r="J449" s="258"/>
      <c r="K449" s="259"/>
    </row>
    <row r="450" spans="2:11" ht="16.2" thickBot="1" x14ac:dyDescent="0.35">
      <c r="B450" s="44" t="s">
        <v>59</v>
      </c>
      <c r="C450" s="45" t="s">
        <v>60</v>
      </c>
      <c r="D450" s="46" t="s">
        <v>61</v>
      </c>
      <c r="E450" s="47" t="s">
        <v>62</v>
      </c>
      <c r="F450" s="48" t="s">
        <v>63</v>
      </c>
      <c r="G450" s="48" t="s">
        <v>64</v>
      </c>
      <c r="H450" s="48" t="s">
        <v>65</v>
      </c>
      <c r="I450" s="49" t="s">
        <v>66</v>
      </c>
      <c r="J450" s="50" t="s">
        <v>67</v>
      </c>
      <c r="K450" s="51" t="s">
        <v>68</v>
      </c>
    </row>
    <row r="451" spans="2:11" ht="28.8" x14ac:dyDescent="0.3">
      <c r="B451" s="246">
        <v>1007</v>
      </c>
      <c r="C451" s="247" t="s">
        <v>51</v>
      </c>
      <c r="D451" s="247" t="s">
        <v>467</v>
      </c>
      <c r="E451" s="249" t="s">
        <v>468</v>
      </c>
      <c r="F451" s="202">
        <f t="shared" ref="F451:F465" si="76">J451/$E$3</f>
        <v>4239.130434782609</v>
      </c>
      <c r="G451" s="250">
        <v>3</v>
      </c>
      <c r="H451" s="250">
        <v>1</v>
      </c>
      <c r="I451" s="295">
        <v>130000</v>
      </c>
      <c r="J451" s="206">
        <f>G451*H451*I451</f>
        <v>390000</v>
      </c>
      <c r="K451" s="324">
        <f t="shared" ref="K451:K466" si="77">J451/$E$4</f>
        <v>181.3953488372093</v>
      </c>
    </row>
    <row r="452" spans="2:11" ht="28.8" x14ac:dyDescent="0.3">
      <c r="B452" s="93">
        <v>1007</v>
      </c>
      <c r="C452" s="94" t="s">
        <v>51</v>
      </c>
      <c r="D452" s="94" t="s">
        <v>469</v>
      </c>
      <c r="E452" s="229" t="s">
        <v>76</v>
      </c>
      <c r="F452" s="260">
        <f t="shared" si="76"/>
        <v>39130.434782608696</v>
      </c>
      <c r="G452" s="230">
        <v>240</v>
      </c>
      <c r="H452" s="230">
        <v>1</v>
      </c>
      <c r="I452" s="296">
        <v>15000</v>
      </c>
      <c r="J452" s="307">
        <f>G452*H452*I452</f>
        <v>3600000</v>
      </c>
      <c r="K452" s="325">
        <f t="shared" si="77"/>
        <v>1674.4186046511627</v>
      </c>
    </row>
    <row r="453" spans="2:11" ht="28.8" x14ac:dyDescent="0.3">
      <c r="B453" s="93">
        <v>1007</v>
      </c>
      <c r="C453" s="94" t="s">
        <v>51</v>
      </c>
      <c r="D453" s="94" t="s">
        <v>470</v>
      </c>
      <c r="E453" s="229" t="s">
        <v>165</v>
      </c>
      <c r="F453" s="260">
        <f t="shared" si="76"/>
        <v>913.04347826086962</v>
      </c>
      <c r="G453" s="230">
        <v>21</v>
      </c>
      <c r="H453" s="230">
        <v>1</v>
      </c>
      <c r="I453" s="296">
        <v>4000</v>
      </c>
      <c r="J453" s="307">
        <f t="shared" ref="J453:J464" si="78">G453*H453*I453</f>
        <v>84000</v>
      </c>
      <c r="K453" s="325">
        <f t="shared" si="77"/>
        <v>39.069767441860463</v>
      </c>
    </row>
    <row r="454" spans="2:11" ht="28.8" x14ac:dyDescent="0.3">
      <c r="B454" s="93">
        <v>1007</v>
      </c>
      <c r="C454" s="94" t="s">
        <v>51</v>
      </c>
      <c r="D454" s="94" t="s">
        <v>471</v>
      </c>
      <c r="E454" s="229" t="s">
        <v>472</v>
      </c>
      <c r="F454" s="260">
        <f t="shared" si="76"/>
        <v>13043.478260869566</v>
      </c>
      <c r="G454" s="230">
        <v>30</v>
      </c>
      <c r="H454" s="230">
        <v>1</v>
      </c>
      <c r="I454" s="296">
        <v>40000</v>
      </c>
      <c r="J454" s="307">
        <f t="shared" si="78"/>
        <v>1200000</v>
      </c>
      <c r="K454" s="325">
        <f t="shared" si="77"/>
        <v>558.1395348837209</v>
      </c>
    </row>
    <row r="455" spans="2:11" ht="28.8" x14ac:dyDescent="0.3">
      <c r="B455" s="93">
        <v>1007</v>
      </c>
      <c r="C455" s="94" t="s">
        <v>51</v>
      </c>
      <c r="D455" s="94" t="s">
        <v>473</v>
      </c>
      <c r="E455" s="229" t="s">
        <v>474</v>
      </c>
      <c r="F455" s="260">
        <f t="shared" si="76"/>
        <v>56608.695652173912</v>
      </c>
      <c r="G455" s="230">
        <v>168</v>
      </c>
      <c r="H455" s="230">
        <v>1</v>
      </c>
      <c r="I455" s="296">
        <v>31000</v>
      </c>
      <c r="J455" s="307">
        <f t="shared" si="78"/>
        <v>5208000</v>
      </c>
      <c r="K455" s="325">
        <f t="shared" si="77"/>
        <v>2422.3255813953488</v>
      </c>
    </row>
    <row r="456" spans="2:11" ht="28.8" x14ac:dyDescent="0.3">
      <c r="B456" s="93">
        <v>1007</v>
      </c>
      <c r="C456" s="94" t="s">
        <v>51</v>
      </c>
      <c r="D456" s="94" t="s">
        <v>475</v>
      </c>
      <c r="E456" s="229" t="s">
        <v>474</v>
      </c>
      <c r="F456" s="260">
        <f t="shared" si="76"/>
        <v>81880.434782608689</v>
      </c>
      <c r="G456" s="230">
        <v>243</v>
      </c>
      <c r="H456" s="230">
        <v>1</v>
      </c>
      <c r="I456" s="296">
        <v>31000</v>
      </c>
      <c r="J456" s="307">
        <f t="shared" si="78"/>
        <v>7533000</v>
      </c>
      <c r="K456" s="325">
        <f t="shared" si="77"/>
        <v>3503.7209302325582</v>
      </c>
    </row>
    <row r="457" spans="2:11" ht="28.8" x14ac:dyDescent="0.3">
      <c r="B457" s="93">
        <v>1007</v>
      </c>
      <c r="C457" s="94" t="s">
        <v>51</v>
      </c>
      <c r="D457" s="94" t="s">
        <v>476</v>
      </c>
      <c r="E457" s="229" t="s">
        <v>474</v>
      </c>
      <c r="F457" s="260">
        <f t="shared" si="76"/>
        <v>79524.304347826081</v>
      </c>
      <c r="G457" s="230">
        <v>236</v>
      </c>
      <c r="H457" s="230">
        <v>1</v>
      </c>
      <c r="I457" s="296">
        <v>31001</v>
      </c>
      <c r="J457" s="307">
        <f t="shared" si="78"/>
        <v>7316236</v>
      </c>
      <c r="K457" s="325">
        <f t="shared" si="77"/>
        <v>3402.9004651162791</v>
      </c>
    </row>
    <row r="458" spans="2:11" ht="28.8" x14ac:dyDescent="0.3">
      <c r="B458" s="93">
        <v>1007</v>
      </c>
      <c r="C458" s="94" t="s">
        <v>51</v>
      </c>
      <c r="D458" s="94" t="s">
        <v>477</v>
      </c>
      <c r="E458" s="229" t="s">
        <v>474</v>
      </c>
      <c r="F458" s="260">
        <f t="shared" si="76"/>
        <v>5978.260869565217</v>
      </c>
      <c r="G458" s="230">
        <v>50</v>
      </c>
      <c r="H458" s="230">
        <v>1</v>
      </c>
      <c r="I458" s="296">
        <v>11000</v>
      </c>
      <c r="J458" s="307">
        <f t="shared" si="78"/>
        <v>550000</v>
      </c>
      <c r="K458" s="325">
        <f t="shared" si="77"/>
        <v>255.81395348837211</v>
      </c>
    </row>
    <row r="459" spans="2:11" ht="28.8" x14ac:dyDescent="0.3">
      <c r="B459" s="93">
        <v>1007</v>
      </c>
      <c r="C459" s="94" t="s">
        <v>51</v>
      </c>
      <c r="D459" s="94" t="s">
        <v>478</v>
      </c>
      <c r="E459" s="229" t="s">
        <v>474</v>
      </c>
      <c r="F459" s="260">
        <f t="shared" si="76"/>
        <v>7293.478260869565</v>
      </c>
      <c r="G459" s="230">
        <v>61</v>
      </c>
      <c r="H459" s="230">
        <v>1</v>
      </c>
      <c r="I459" s="296">
        <v>11000</v>
      </c>
      <c r="J459" s="307">
        <f t="shared" si="78"/>
        <v>671000</v>
      </c>
      <c r="K459" s="325">
        <f t="shared" si="77"/>
        <v>312.09302325581393</v>
      </c>
    </row>
    <row r="460" spans="2:11" ht="28.8" x14ac:dyDescent="0.3">
      <c r="B460" s="93">
        <v>1007</v>
      </c>
      <c r="C460" s="94" t="s">
        <v>51</v>
      </c>
      <c r="D460" s="94" t="s">
        <v>479</v>
      </c>
      <c r="E460" s="229" t="s">
        <v>474</v>
      </c>
      <c r="F460" s="260">
        <f t="shared" si="76"/>
        <v>3586.9565217391305</v>
      </c>
      <c r="G460" s="230">
        <v>30</v>
      </c>
      <c r="H460" s="230">
        <v>1</v>
      </c>
      <c r="I460" s="296">
        <v>11000</v>
      </c>
      <c r="J460" s="307">
        <f t="shared" si="78"/>
        <v>330000</v>
      </c>
      <c r="K460" s="325">
        <f t="shared" si="77"/>
        <v>153.48837209302326</v>
      </c>
    </row>
    <row r="461" spans="2:11" ht="28.8" x14ac:dyDescent="0.3">
      <c r="B461" s="93">
        <v>1007</v>
      </c>
      <c r="C461" s="94" t="s">
        <v>51</v>
      </c>
      <c r="D461" s="94" t="s">
        <v>480</v>
      </c>
      <c r="E461" s="229" t="s">
        <v>474</v>
      </c>
      <c r="F461" s="260">
        <f t="shared" si="76"/>
        <v>49869.565217391304</v>
      </c>
      <c r="G461" s="230">
        <v>148</v>
      </c>
      <c r="H461" s="230">
        <v>1</v>
      </c>
      <c r="I461" s="296">
        <v>31000</v>
      </c>
      <c r="J461" s="307">
        <f t="shared" si="78"/>
        <v>4588000</v>
      </c>
      <c r="K461" s="325">
        <f t="shared" si="77"/>
        <v>2133.953488372093</v>
      </c>
    </row>
    <row r="462" spans="2:11" ht="28.8" x14ac:dyDescent="0.3">
      <c r="B462" s="93">
        <v>1007</v>
      </c>
      <c r="C462" s="94" t="s">
        <v>51</v>
      </c>
      <c r="D462" s="94" t="s">
        <v>481</v>
      </c>
      <c r="E462" s="229" t="s">
        <v>474</v>
      </c>
      <c r="F462" s="260">
        <f t="shared" si="76"/>
        <v>6065.217391304348</v>
      </c>
      <c r="G462" s="230">
        <v>18</v>
      </c>
      <c r="H462" s="230">
        <v>1</v>
      </c>
      <c r="I462" s="296">
        <v>31000</v>
      </c>
      <c r="J462" s="307">
        <f t="shared" si="78"/>
        <v>558000</v>
      </c>
      <c r="K462" s="325">
        <f t="shared" si="77"/>
        <v>259.53488372093022</v>
      </c>
    </row>
    <row r="463" spans="2:11" ht="28.8" x14ac:dyDescent="0.3">
      <c r="B463" s="93">
        <v>1007</v>
      </c>
      <c r="C463" s="94" t="s">
        <v>51</v>
      </c>
      <c r="D463" s="94" t="s">
        <v>482</v>
      </c>
      <c r="E463" s="229" t="s">
        <v>245</v>
      </c>
      <c r="F463" s="260">
        <f t="shared" si="76"/>
        <v>73913.043478260865</v>
      </c>
      <c r="G463" s="230">
        <v>1</v>
      </c>
      <c r="H463" s="230">
        <v>1</v>
      </c>
      <c r="I463" s="296">
        <v>6800000</v>
      </c>
      <c r="J463" s="307">
        <f t="shared" si="78"/>
        <v>6800000</v>
      </c>
      <c r="K463" s="325">
        <f t="shared" si="77"/>
        <v>3162.7906976744184</v>
      </c>
    </row>
    <row r="464" spans="2:11" ht="28.8" x14ac:dyDescent="0.3">
      <c r="B464" s="93">
        <v>1007</v>
      </c>
      <c r="C464" s="94" t="s">
        <v>51</v>
      </c>
      <c r="D464" s="94" t="s">
        <v>483</v>
      </c>
      <c r="E464" s="229" t="s">
        <v>245</v>
      </c>
      <c r="F464" s="260">
        <f t="shared" si="76"/>
        <v>3260.8695652173915</v>
      </c>
      <c r="G464" s="230">
        <v>1</v>
      </c>
      <c r="H464" s="230">
        <v>1</v>
      </c>
      <c r="I464" s="296">
        <v>300000</v>
      </c>
      <c r="J464" s="307">
        <f t="shared" si="78"/>
        <v>300000</v>
      </c>
      <c r="K464" s="325">
        <f t="shared" si="77"/>
        <v>139.53488372093022</v>
      </c>
    </row>
    <row r="465" spans="2:11" ht="28.8" x14ac:dyDescent="0.3">
      <c r="B465" s="93">
        <v>1007</v>
      </c>
      <c r="C465" s="94" t="s">
        <v>51</v>
      </c>
      <c r="D465" s="94" t="s">
        <v>484</v>
      </c>
      <c r="E465" s="229" t="s">
        <v>245</v>
      </c>
      <c r="F465" s="260">
        <f t="shared" si="76"/>
        <v>8703.3250000000007</v>
      </c>
      <c r="G465" s="326"/>
      <c r="H465" s="230"/>
      <c r="I465" s="296"/>
      <c r="J465" s="327">
        <f>SUM(J451:J462)*2.5%</f>
        <v>800705.9</v>
      </c>
      <c r="K465" s="325">
        <f t="shared" si="77"/>
        <v>372.42134883720934</v>
      </c>
    </row>
    <row r="466" spans="2:11" x14ac:dyDescent="0.3">
      <c r="B466" s="93"/>
      <c r="C466" s="94"/>
      <c r="D466" s="94"/>
      <c r="E466" s="229"/>
      <c r="F466" s="260"/>
      <c r="G466" s="66"/>
      <c r="H466" s="230"/>
      <c r="I466" s="296"/>
      <c r="J466" s="63">
        <f t="shared" ref="J466:K467" si="79">G466*H466*I466</f>
        <v>0</v>
      </c>
      <c r="K466" s="64">
        <f t="shared" si="77"/>
        <v>0</v>
      </c>
    </row>
    <row r="467" spans="2:11" ht="16.2" thickBot="1" x14ac:dyDescent="0.35">
      <c r="B467" s="297"/>
      <c r="C467" s="262"/>
      <c r="D467" s="262"/>
      <c r="E467" s="298"/>
      <c r="F467" s="71"/>
      <c r="G467" s="71"/>
      <c r="H467" s="299"/>
      <c r="I467" s="300"/>
      <c r="J467" s="74">
        <f t="shared" si="79"/>
        <v>0</v>
      </c>
      <c r="K467" s="75">
        <f t="shared" si="79"/>
        <v>0</v>
      </c>
    </row>
    <row r="468" spans="2:11" ht="16.2" thickBot="1" x14ac:dyDescent="0.35">
      <c r="B468" s="76" t="s">
        <v>73</v>
      </c>
      <c r="C468" s="77"/>
      <c r="D468" s="78" t="s">
        <v>73</v>
      </c>
      <c r="E468" s="79"/>
      <c r="F468" s="80">
        <f>SUM(F451:F467)</f>
        <v>434010.23804347822</v>
      </c>
      <c r="G468" s="81"/>
      <c r="H468" s="81"/>
      <c r="I468" s="82"/>
      <c r="J468" s="83">
        <f>SUM(J451:J467)</f>
        <v>39928941.899999999</v>
      </c>
      <c r="K468" s="84">
        <f>SUM(K451:K467)</f>
        <v>18571.60088372093</v>
      </c>
    </row>
    <row r="469" spans="2:11" x14ac:dyDescent="0.3">
      <c r="B469" s="184"/>
      <c r="C469" s="185"/>
      <c r="D469" s="87"/>
      <c r="E469" s="88"/>
      <c r="F469" s="89"/>
      <c r="G469" s="89"/>
      <c r="H469" s="89"/>
      <c r="I469" s="90"/>
      <c r="J469" s="118"/>
      <c r="K469" s="92"/>
    </row>
    <row r="470" spans="2:11" x14ac:dyDescent="0.3">
      <c r="B470" s="184"/>
      <c r="C470" s="185"/>
      <c r="D470" s="87"/>
      <c r="E470" s="88"/>
      <c r="F470" s="89"/>
      <c r="G470" s="89"/>
      <c r="H470" s="89"/>
      <c r="I470" s="90"/>
      <c r="J470" s="118"/>
      <c r="K470" s="92"/>
    </row>
    <row r="471" spans="2:11" ht="18.600000000000001" thickBot="1" x14ac:dyDescent="0.4">
      <c r="B471" s="252" t="s">
        <v>485</v>
      </c>
      <c r="C471" s="253"/>
      <c r="D471" s="254"/>
      <c r="E471" s="255"/>
      <c r="F471" s="256"/>
      <c r="G471" s="256"/>
      <c r="H471" s="256"/>
      <c r="I471" s="257"/>
      <c r="J471" s="258"/>
      <c r="K471" s="259"/>
    </row>
    <row r="472" spans="2:11" ht="16.2" thickBot="1" x14ac:dyDescent="0.35">
      <c r="B472" s="44" t="s">
        <v>59</v>
      </c>
      <c r="C472" s="45" t="s">
        <v>60</v>
      </c>
      <c r="D472" s="46" t="s">
        <v>61</v>
      </c>
      <c r="E472" s="47" t="s">
        <v>62</v>
      </c>
      <c r="F472" s="48" t="s">
        <v>63</v>
      </c>
      <c r="G472" s="48" t="s">
        <v>64</v>
      </c>
      <c r="H472" s="48" t="s">
        <v>65</v>
      </c>
      <c r="I472" s="49" t="s">
        <v>66</v>
      </c>
      <c r="J472" s="50" t="s">
        <v>67</v>
      </c>
      <c r="K472" s="51" t="s">
        <v>68</v>
      </c>
    </row>
    <row r="473" spans="2:11" ht="28.8" x14ac:dyDescent="0.3">
      <c r="B473" s="246">
        <v>1005</v>
      </c>
      <c r="C473" s="247" t="s">
        <v>485</v>
      </c>
      <c r="D473" s="247" t="s">
        <v>486</v>
      </c>
      <c r="E473" s="249" t="s">
        <v>245</v>
      </c>
      <c r="F473" s="202">
        <f t="shared" ref="F473:F474" si="80">J473/$E$3</f>
        <v>114967.39130434782</v>
      </c>
      <c r="G473" s="250">
        <v>1</v>
      </c>
      <c r="H473" s="250">
        <v>1</v>
      </c>
      <c r="I473" s="295">
        <v>10577000</v>
      </c>
      <c r="J473" s="206">
        <f>G473*H473*I473</f>
        <v>10577000</v>
      </c>
      <c r="K473" s="64">
        <f t="shared" ref="K473:K476" si="81">J473/$E$4</f>
        <v>4919.5348837209303</v>
      </c>
    </row>
    <row r="474" spans="2:11" ht="28.8" x14ac:dyDescent="0.3">
      <c r="B474" s="93">
        <v>1005</v>
      </c>
      <c r="C474" s="94" t="s">
        <v>485</v>
      </c>
      <c r="D474" s="94" t="s">
        <v>487</v>
      </c>
      <c r="E474" s="229" t="s">
        <v>245</v>
      </c>
      <c r="F474" s="260">
        <f t="shared" si="80"/>
        <v>5748.369565217391</v>
      </c>
      <c r="G474" s="230">
        <v>1</v>
      </c>
      <c r="H474" s="230">
        <v>1</v>
      </c>
      <c r="I474" s="296">
        <f>J473*5%</f>
        <v>528850</v>
      </c>
      <c r="J474" s="307">
        <f>G474*H474*I474</f>
        <v>528850</v>
      </c>
      <c r="K474" s="64">
        <f t="shared" si="81"/>
        <v>245.97674418604652</v>
      </c>
    </row>
    <row r="475" spans="2:11" x14ac:dyDescent="0.3">
      <c r="B475" s="93"/>
      <c r="C475" s="94"/>
      <c r="D475" s="94"/>
      <c r="E475" s="229"/>
      <c r="F475" s="260"/>
      <c r="G475" s="66"/>
      <c r="H475" s="230"/>
      <c r="I475" s="296"/>
      <c r="J475" s="63">
        <f t="shared" ref="J475:K477" si="82">G475*H475*I475</f>
        <v>0</v>
      </c>
      <c r="K475" s="64">
        <f t="shared" si="81"/>
        <v>0</v>
      </c>
    </row>
    <row r="476" spans="2:11" x14ac:dyDescent="0.3">
      <c r="B476" s="93"/>
      <c r="C476" s="94"/>
      <c r="D476" s="94"/>
      <c r="E476" s="229"/>
      <c r="F476" s="260"/>
      <c r="G476" s="66"/>
      <c r="H476" s="230"/>
      <c r="I476" s="296"/>
      <c r="J476" s="63">
        <f t="shared" si="82"/>
        <v>0</v>
      </c>
      <c r="K476" s="64">
        <f t="shared" si="81"/>
        <v>0</v>
      </c>
    </row>
    <row r="477" spans="2:11" ht="16.2" thickBot="1" x14ac:dyDescent="0.35">
      <c r="B477" s="297"/>
      <c r="C477" s="262"/>
      <c r="D477" s="262"/>
      <c r="E477" s="298"/>
      <c r="F477" s="71"/>
      <c r="G477" s="71"/>
      <c r="H477" s="299"/>
      <c r="I477" s="300"/>
      <c r="J477" s="74">
        <f t="shared" si="82"/>
        <v>0</v>
      </c>
      <c r="K477" s="75">
        <f t="shared" si="82"/>
        <v>0</v>
      </c>
    </row>
    <row r="478" spans="2:11" ht="16.2" thickBot="1" x14ac:dyDescent="0.35">
      <c r="B478" s="76" t="s">
        <v>73</v>
      </c>
      <c r="C478" s="77"/>
      <c r="D478" s="78" t="s">
        <v>73</v>
      </c>
      <c r="E478" s="79"/>
      <c r="F478" s="80">
        <f>SUM(F473:F477)</f>
        <v>120715.76086956522</v>
      </c>
      <c r="G478" s="81"/>
      <c r="H478" s="81"/>
      <c r="I478" s="82"/>
      <c r="J478" s="83">
        <f>SUM(J473:J477)</f>
        <v>11105850</v>
      </c>
      <c r="K478" s="84">
        <f>SUM(K473:K477)</f>
        <v>5165.5116279069771</v>
      </c>
    </row>
    <row r="479" spans="2:11" x14ac:dyDescent="0.3">
      <c r="B479" s="184"/>
      <c r="C479" s="185"/>
      <c r="D479" s="87"/>
      <c r="E479" s="88"/>
      <c r="F479" s="89"/>
      <c r="G479" s="89"/>
      <c r="H479" s="89"/>
      <c r="I479" s="90"/>
      <c r="J479" s="118"/>
      <c r="K479" s="92"/>
    </row>
    <row r="480" spans="2:11" x14ac:dyDescent="0.3">
      <c r="B480" s="184"/>
      <c r="C480" s="185"/>
      <c r="D480" s="87"/>
      <c r="E480" s="88"/>
      <c r="F480" s="89"/>
      <c r="G480" s="89"/>
      <c r="H480" s="89"/>
      <c r="I480" s="90"/>
      <c r="J480" s="118"/>
      <c r="K480" s="92"/>
    </row>
    <row r="481" spans="2:11" ht="18.600000000000001" thickBot="1" x14ac:dyDescent="0.4">
      <c r="B481" s="252" t="s">
        <v>48</v>
      </c>
      <c r="C481" s="253"/>
      <c r="D481" s="254"/>
      <c r="E481" s="255"/>
      <c r="F481" s="256"/>
      <c r="G481" s="256"/>
      <c r="H481" s="256"/>
      <c r="I481" s="257"/>
      <c r="J481" s="258"/>
      <c r="K481" s="259"/>
    </row>
    <row r="482" spans="2:11" ht="16.2" thickBot="1" x14ac:dyDescent="0.35">
      <c r="B482" s="44" t="s">
        <v>59</v>
      </c>
      <c r="C482" s="45" t="s">
        <v>60</v>
      </c>
      <c r="D482" s="46" t="s">
        <v>61</v>
      </c>
      <c r="E482" s="47" t="s">
        <v>62</v>
      </c>
      <c r="F482" s="48" t="s">
        <v>63</v>
      </c>
      <c r="G482" s="48" t="s">
        <v>64</v>
      </c>
      <c r="H482" s="48" t="s">
        <v>65</v>
      </c>
      <c r="I482" s="49" t="s">
        <v>66</v>
      </c>
      <c r="J482" s="50" t="s">
        <v>67</v>
      </c>
      <c r="K482" s="51" t="s">
        <v>68</v>
      </c>
    </row>
    <row r="483" spans="2:11" x14ac:dyDescent="0.3">
      <c r="B483" s="246">
        <v>1003</v>
      </c>
      <c r="C483" s="247" t="s">
        <v>48</v>
      </c>
      <c r="D483" s="247" t="s">
        <v>486</v>
      </c>
      <c r="E483" s="249" t="s">
        <v>245</v>
      </c>
      <c r="F483" s="202">
        <f t="shared" ref="F483:F484" si="83">J483/$E$3</f>
        <v>771408.69565217395</v>
      </c>
      <c r="G483" s="250">
        <v>1</v>
      </c>
      <c r="H483" s="250">
        <v>1</v>
      </c>
      <c r="I483" s="295">
        <v>70969600</v>
      </c>
      <c r="J483" s="206">
        <f>G483*H483*I483</f>
        <v>70969600</v>
      </c>
      <c r="K483" s="64">
        <f t="shared" ref="K483:K486" si="84">J483/$E$4</f>
        <v>33009.116279069771</v>
      </c>
    </row>
    <row r="484" spans="2:11" ht="28.8" x14ac:dyDescent="0.3">
      <c r="B484" s="93">
        <v>1003</v>
      </c>
      <c r="C484" s="94" t="s">
        <v>48</v>
      </c>
      <c r="D484" s="94" t="s">
        <v>487</v>
      </c>
      <c r="E484" s="229" t="s">
        <v>245</v>
      </c>
      <c r="F484" s="260">
        <f t="shared" si="83"/>
        <v>38570.434782608696</v>
      </c>
      <c r="G484" s="230">
        <v>1</v>
      </c>
      <c r="H484" s="230">
        <v>1</v>
      </c>
      <c r="I484" s="296">
        <f>70969600*5%</f>
        <v>3548480</v>
      </c>
      <c r="J484" s="307">
        <f>G484*H484*I484</f>
        <v>3548480</v>
      </c>
      <c r="K484" s="64">
        <f t="shared" si="84"/>
        <v>1650.4558139534884</v>
      </c>
    </row>
    <row r="485" spans="2:11" x14ac:dyDescent="0.3">
      <c r="B485" s="93"/>
      <c r="C485" s="94"/>
      <c r="D485" s="94"/>
      <c r="E485" s="229"/>
      <c r="F485" s="260"/>
      <c r="G485" s="66"/>
      <c r="H485" s="230"/>
      <c r="I485" s="296"/>
      <c r="J485" s="63">
        <f t="shared" ref="J485:K487" si="85">G485*H485*I485</f>
        <v>0</v>
      </c>
      <c r="K485" s="64">
        <f t="shared" si="84"/>
        <v>0</v>
      </c>
    </row>
    <row r="486" spans="2:11" x14ac:dyDescent="0.3">
      <c r="B486" s="93"/>
      <c r="C486" s="94"/>
      <c r="D486" s="94"/>
      <c r="E486" s="229"/>
      <c r="F486" s="260"/>
      <c r="G486" s="66"/>
      <c r="H486" s="230"/>
      <c r="I486" s="296"/>
      <c r="J486" s="63">
        <f t="shared" si="85"/>
        <v>0</v>
      </c>
      <c r="K486" s="64">
        <f t="shared" si="84"/>
        <v>0</v>
      </c>
    </row>
    <row r="487" spans="2:11" ht="16.2" thickBot="1" x14ac:dyDescent="0.35">
      <c r="B487" s="297"/>
      <c r="C487" s="262"/>
      <c r="D487" s="262"/>
      <c r="E487" s="298"/>
      <c r="F487" s="71"/>
      <c r="G487" s="71"/>
      <c r="H487" s="299"/>
      <c r="I487" s="300"/>
      <c r="J487" s="74">
        <f t="shared" si="85"/>
        <v>0</v>
      </c>
      <c r="K487" s="75">
        <f t="shared" si="85"/>
        <v>0</v>
      </c>
    </row>
    <row r="488" spans="2:11" ht="16.2" thickBot="1" x14ac:dyDescent="0.35">
      <c r="B488" s="76" t="s">
        <v>73</v>
      </c>
      <c r="C488" s="77"/>
      <c r="D488" s="78" t="s">
        <v>73</v>
      </c>
      <c r="E488" s="79"/>
      <c r="F488" s="80">
        <f>SUM(F483:F487)</f>
        <v>809979.13043478259</v>
      </c>
      <c r="G488" s="81"/>
      <c r="H488" s="81"/>
      <c r="I488" s="82"/>
      <c r="J488" s="83">
        <f>SUM(J483:J487)</f>
        <v>74518080</v>
      </c>
      <c r="K488" s="84">
        <f>SUM(K483:K487)</f>
        <v>34659.572093023256</v>
      </c>
    </row>
    <row r="489" spans="2:11" x14ac:dyDescent="0.3">
      <c r="B489" s="184"/>
      <c r="C489" s="185"/>
      <c r="D489" s="87"/>
      <c r="E489" s="88"/>
      <c r="F489" s="89"/>
      <c r="G489" s="89"/>
      <c r="H489" s="89"/>
      <c r="I489" s="90"/>
      <c r="J489" s="118"/>
      <c r="K489" s="92"/>
    </row>
    <row r="490" spans="2:11" ht="16.2" thickBot="1" x14ac:dyDescent="0.35">
      <c r="B490" s="184"/>
      <c r="C490" s="185"/>
      <c r="D490" s="87"/>
      <c r="E490" s="88"/>
      <c r="F490" s="89"/>
      <c r="G490" s="89"/>
      <c r="H490" s="89"/>
      <c r="I490" s="90"/>
      <c r="J490" s="118"/>
      <c r="K490" s="92"/>
    </row>
    <row r="491" spans="2:11" ht="16.2" thickBot="1" x14ac:dyDescent="0.35">
      <c r="B491" s="355" t="s">
        <v>488</v>
      </c>
      <c r="C491" s="356"/>
      <c r="D491" s="356"/>
      <c r="E491" s="357"/>
      <c r="F491" s="80">
        <f>F19+F47+F78+F118+F136+F155+F176+F190+F209+F222+F245+F255+F286+F297+F308+F317+F333+F347+F364+F383+F417+F447+F488+F468</f>
        <v>6726673.6076086946</v>
      </c>
      <c r="G491" s="328"/>
      <c r="H491" s="329"/>
      <c r="I491" s="329"/>
      <c r="J491" s="83">
        <f>J19+J47+J78+J118+J136+J155+J176+J190+J209+J222+J245+J255+J286+J297+J308+J317+J333+J347+J364+J383+J417+J447+J488+J468</f>
        <v>618853971.89999998</v>
      </c>
      <c r="K491" s="84">
        <f>K19+K47+K78+K118+K136+K155+K176+K190+K209+K222+K245+K255+K286+K297+K308+K317+K333+K347+K364+K383+K417+K447+K488+K468</f>
        <v>287839.05669767439</v>
      </c>
    </row>
    <row r="492" spans="2:11" x14ac:dyDescent="0.3">
      <c r="B492" s="184"/>
      <c r="C492" s="185"/>
      <c r="D492" s="87"/>
      <c r="E492" s="88"/>
      <c r="F492" s="89"/>
      <c r="G492" s="89"/>
      <c r="H492" s="89"/>
      <c r="I492" s="90"/>
      <c r="J492" s="118"/>
      <c r="K492" s="92"/>
    </row>
    <row r="493" spans="2:11" x14ac:dyDescent="0.3">
      <c r="B493" s="184"/>
      <c r="C493" s="185"/>
      <c r="D493" s="87"/>
      <c r="E493" s="88"/>
      <c r="F493" s="89"/>
      <c r="G493" s="89"/>
      <c r="H493" s="89"/>
      <c r="I493" s="90"/>
      <c r="J493" s="118"/>
      <c r="K493" s="92"/>
    </row>
    <row r="494" spans="2:11" ht="18.600000000000001" thickBot="1" x14ac:dyDescent="0.4">
      <c r="B494" s="252" t="s">
        <v>40</v>
      </c>
      <c r="C494" s="253"/>
      <c r="D494" s="254"/>
      <c r="E494" s="255"/>
      <c r="F494" s="256"/>
      <c r="G494" s="256"/>
      <c r="H494" s="256"/>
      <c r="I494" s="257"/>
      <c r="J494" s="258"/>
      <c r="K494" s="259"/>
    </row>
    <row r="495" spans="2:11" ht="16.2" thickBot="1" x14ac:dyDescent="0.35">
      <c r="B495" s="44" t="s">
        <v>59</v>
      </c>
      <c r="C495" s="45" t="s">
        <v>60</v>
      </c>
      <c r="D495" s="46" t="s">
        <v>61</v>
      </c>
      <c r="E495" s="47" t="s">
        <v>62</v>
      </c>
      <c r="F495" s="48" t="s">
        <v>63</v>
      </c>
      <c r="G495" s="48" t="s">
        <v>64</v>
      </c>
      <c r="H495" s="48" t="s">
        <v>65</v>
      </c>
      <c r="I495" s="49" t="s">
        <v>66</v>
      </c>
      <c r="J495" s="50" t="s">
        <v>67</v>
      </c>
      <c r="K495" s="51" t="s">
        <v>68</v>
      </c>
    </row>
    <row r="496" spans="2:11" ht="28.8" x14ac:dyDescent="0.3">
      <c r="B496" s="246">
        <v>330</v>
      </c>
      <c r="C496" s="247" t="s">
        <v>40</v>
      </c>
      <c r="D496" s="247" t="s">
        <v>489</v>
      </c>
      <c r="E496" s="249" t="s">
        <v>245</v>
      </c>
      <c r="F496" s="202">
        <f t="shared" ref="F496" si="86">J496/$E$3</f>
        <v>168166.84019021739</v>
      </c>
      <c r="G496" s="250">
        <v>1</v>
      </c>
      <c r="H496" s="250">
        <v>1</v>
      </c>
      <c r="I496" s="330">
        <f>J491*2.5%</f>
        <v>15471349.297499999</v>
      </c>
      <c r="J496" s="206">
        <f>G496*H496*I496</f>
        <v>15471349.297499999</v>
      </c>
      <c r="K496" s="64">
        <f t="shared" ref="K496" si="87">J496/$E$4</f>
        <v>7195.9764174418606</v>
      </c>
    </row>
    <row r="497" spans="2:11" x14ac:dyDescent="0.3">
      <c r="B497" s="93"/>
      <c r="C497" s="94"/>
      <c r="D497" s="94"/>
      <c r="E497" s="229"/>
      <c r="F497" s="260"/>
      <c r="G497" s="230"/>
      <c r="H497" s="230"/>
      <c r="I497" s="296"/>
      <c r="J497" s="307"/>
      <c r="K497" s="64"/>
    </row>
    <row r="498" spans="2:11" ht="16.2" thickBot="1" x14ac:dyDescent="0.35">
      <c r="B498" s="297"/>
      <c r="C498" s="262"/>
      <c r="D498" s="262"/>
      <c r="E498" s="298"/>
      <c r="F498" s="71"/>
      <c r="G498" s="71"/>
      <c r="H498" s="299"/>
      <c r="I498" s="300"/>
      <c r="J498" s="74"/>
      <c r="K498" s="75"/>
    </row>
    <row r="499" spans="2:11" ht="16.2" thickBot="1" x14ac:dyDescent="0.35">
      <c r="B499" s="76" t="s">
        <v>73</v>
      </c>
      <c r="C499" s="77"/>
      <c r="D499" s="78" t="s">
        <v>73</v>
      </c>
      <c r="E499" s="79"/>
      <c r="F499" s="80">
        <f>SUM(F496:F498)</f>
        <v>168166.84019021739</v>
      </c>
      <c r="G499" s="81"/>
      <c r="H499" s="81"/>
      <c r="I499" s="82"/>
      <c r="J499" s="83">
        <f>SUM(J496:J498)</f>
        <v>15471349.297499999</v>
      </c>
      <c r="K499" s="84">
        <f>SUM(K496:K498)</f>
        <v>7195.9764174418606</v>
      </c>
    </row>
    <row r="504" spans="2:11" x14ac:dyDescent="0.3">
      <c r="I504" s="331"/>
    </row>
  </sheetData>
  <mergeCells count="3">
    <mergeCell ref="B393:J393"/>
    <mergeCell ref="B411:J411"/>
    <mergeCell ref="B491:E49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54"/>
  <sheetViews>
    <sheetView tabSelected="1" workbookViewId="0">
      <pane xSplit="2" ySplit="4" topLeftCell="C14" activePane="bottomRight" state="frozen"/>
      <selection pane="topRight" activeCell="D1" sqref="D1"/>
      <selection pane="bottomLeft" activeCell="A5" sqref="A5"/>
      <selection pane="bottomRight" activeCell="F32" sqref="F32"/>
    </sheetView>
  </sheetViews>
  <sheetFormatPr defaultColWidth="8.8984375" defaultRowHeight="15.6" x14ac:dyDescent="0.3"/>
  <cols>
    <col min="1" max="1" width="5.296875" style="21" bestFit="1" customWidth="1"/>
    <col min="2" max="2" width="49" style="332" bestFit="1" customWidth="1"/>
    <col min="3" max="3" width="17.296875" style="23" bestFit="1" customWidth="1"/>
    <col min="4" max="4" width="17.69921875" style="22" customWidth="1"/>
    <col min="5" max="5" width="17.296875" style="24" customWidth="1"/>
    <col min="6" max="6" width="16.296875" style="23" customWidth="1"/>
    <col min="7" max="7" width="11.8984375" style="23" bestFit="1" customWidth="1"/>
    <col min="8" max="8" width="12.19921875" style="22" bestFit="1" customWidth="1"/>
    <col min="9" max="16384" width="8.8984375" style="332"/>
  </cols>
  <sheetData>
    <row r="1" spans="1:8" x14ac:dyDescent="0.3">
      <c r="A1" s="358" t="s">
        <v>0</v>
      </c>
      <c r="B1" s="359"/>
      <c r="C1" s="359"/>
      <c r="D1" s="359"/>
      <c r="E1" s="359"/>
      <c r="F1" s="359"/>
      <c r="G1" s="359"/>
      <c r="H1" s="360"/>
    </row>
    <row r="2" spans="1:8" x14ac:dyDescent="0.3">
      <c r="A2" s="361"/>
      <c r="B2" s="362"/>
      <c r="C2" s="362"/>
      <c r="D2" s="362"/>
      <c r="E2" s="362"/>
      <c r="F2" s="362"/>
      <c r="G2" s="362"/>
      <c r="H2" s="363"/>
    </row>
    <row r="3" spans="1:8" ht="16.2" thickBot="1" x14ac:dyDescent="0.35">
      <c r="A3" s="364"/>
      <c r="B3" s="365"/>
      <c r="C3" s="365"/>
      <c r="D3" s="365"/>
      <c r="E3" s="365"/>
      <c r="F3" s="365"/>
      <c r="G3" s="365"/>
      <c r="H3" s="366"/>
    </row>
    <row r="4" spans="1:8" ht="63" thickBot="1" x14ac:dyDescent="0.35">
      <c r="A4" s="1" t="s">
        <v>1</v>
      </c>
      <c r="B4" s="2" t="s">
        <v>2</v>
      </c>
      <c r="C4" s="334" t="s">
        <v>3</v>
      </c>
      <c r="D4" s="333" t="s">
        <v>4</v>
      </c>
      <c r="E4" s="333" t="s">
        <v>5</v>
      </c>
      <c r="F4" s="335" t="s">
        <v>6</v>
      </c>
      <c r="G4" s="336" t="s">
        <v>7</v>
      </c>
      <c r="H4" s="336" t="s">
        <v>8</v>
      </c>
    </row>
    <row r="5" spans="1:8" x14ac:dyDescent="0.3">
      <c r="A5" s="3">
        <v>200</v>
      </c>
      <c r="B5" s="4" t="s">
        <v>9</v>
      </c>
      <c r="C5" s="337">
        <f>F5/12</f>
        <v>1556.7441860465115</v>
      </c>
      <c r="D5" s="6">
        <f>E5/12</f>
        <v>3347000</v>
      </c>
      <c r="E5" s="338">
        <f>IFERROR(VLOOKUP($A5,'[1]Pivot Budget'!$A$3:$B$450,2,FALSE),0)</f>
        <v>40164000</v>
      </c>
      <c r="F5" s="339">
        <f>IFERROR(VLOOKUP($A5,'[1]Pivot Budget'!$A$3:$C$450,3,FALSE),0)</f>
        <v>18680.930232558138</v>
      </c>
      <c r="G5" s="340"/>
      <c r="H5" s="7"/>
    </row>
    <row r="6" spans="1:8" x14ac:dyDescent="0.3">
      <c r="A6" s="3">
        <v>205</v>
      </c>
      <c r="B6" s="4" t="s">
        <v>10</v>
      </c>
      <c r="C6" s="337">
        <f t="shared" ref="C6:C46" si="0">F6/12</f>
        <v>1264.6511627906975</v>
      </c>
      <c r="D6" s="6">
        <f t="shared" ref="D6:D48" si="1">E6/12</f>
        <v>2719000</v>
      </c>
      <c r="E6" s="338">
        <f>IFERROR(VLOOKUP($A6,'[1]Pivot Budget'!$A$3:$B$450,2,FALSE),0)</f>
        <v>32628000</v>
      </c>
      <c r="F6" s="339">
        <f>IFERROR(VLOOKUP($A6,'[1]Pivot Budget'!$A$3:$C$450,3,FALSE),0)</f>
        <v>15175.81395348837</v>
      </c>
      <c r="G6" s="340"/>
      <c r="H6" s="7"/>
    </row>
    <row r="7" spans="1:8" s="341" customFormat="1" x14ac:dyDescent="0.3">
      <c r="A7" s="3">
        <v>207</v>
      </c>
      <c r="B7" s="4" t="s">
        <v>11</v>
      </c>
      <c r="C7" s="337">
        <f t="shared" si="0"/>
        <v>157.67441860465115</v>
      </c>
      <c r="D7" s="6">
        <f t="shared" si="1"/>
        <v>339000</v>
      </c>
      <c r="E7" s="338">
        <f>IFERROR(VLOOKUP($A7,'[1]Pivot Budget'!$A$3:$B$450,2,FALSE),0)</f>
        <v>4068000</v>
      </c>
      <c r="F7" s="339">
        <f>IFERROR(VLOOKUP($A7,'[1]Pivot Budget'!$A$3:$C$450,3,FALSE),0)</f>
        <v>1892.0930232558139</v>
      </c>
      <c r="G7" s="340"/>
      <c r="H7" s="7"/>
    </row>
    <row r="8" spans="1:8" x14ac:dyDescent="0.3">
      <c r="A8" s="3">
        <v>210</v>
      </c>
      <c r="B8" s="4" t="s">
        <v>12</v>
      </c>
      <c r="C8" s="337">
        <f t="shared" si="0"/>
        <v>311.36434108527141</v>
      </c>
      <c r="D8" s="6">
        <f t="shared" si="1"/>
        <v>669433.33333333337</v>
      </c>
      <c r="E8" s="338">
        <f>IFERROR(VLOOKUP($A8,'[1]Pivot Budget'!$A$3:$B$450,2,FALSE),0)</f>
        <v>8033200</v>
      </c>
      <c r="F8" s="339">
        <f>IFERROR(VLOOKUP($A8,'[1]Pivot Budget'!$A$3:$C$450,3,FALSE),0)</f>
        <v>3736.3720930232566</v>
      </c>
      <c r="G8" s="340"/>
      <c r="H8" s="7"/>
    </row>
    <row r="9" spans="1:8" x14ac:dyDescent="0.3">
      <c r="A9" s="3">
        <v>215</v>
      </c>
      <c r="B9" s="4" t="s">
        <v>13</v>
      </c>
      <c r="C9" s="337">
        <f t="shared" si="0"/>
        <v>235.69767441860463</v>
      </c>
      <c r="D9" s="6">
        <f t="shared" si="1"/>
        <v>506750</v>
      </c>
      <c r="E9" s="338">
        <f>IFERROR(VLOOKUP($A9,'[1]Pivot Budget'!$A$3:$B$450,2,FALSE),0)</f>
        <v>6081000</v>
      </c>
      <c r="F9" s="339">
        <f>IFERROR(VLOOKUP($A9,'[1]Pivot Budget'!$A$3:$C$450,3,FALSE),0)</f>
        <v>2828.3720930232557</v>
      </c>
      <c r="G9" s="340"/>
      <c r="H9" s="7"/>
    </row>
    <row r="10" spans="1:8" x14ac:dyDescent="0.3">
      <c r="A10" s="3">
        <v>216</v>
      </c>
      <c r="B10" s="4" t="s">
        <v>14</v>
      </c>
      <c r="C10" s="337">
        <f t="shared" si="0"/>
        <v>7.7519379844961236</v>
      </c>
      <c r="D10" s="6">
        <f t="shared" si="1"/>
        <v>16666.666666666668</v>
      </c>
      <c r="E10" s="338">
        <f>IFERROR(VLOOKUP($A10,'[1]Pivot Budget'!$A$3:$B$450,2,FALSE),0)</f>
        <v>200000</v>
      </c>
      <c r="F10" s="339">
        <f>IFERROR(VLOOKUP($A10,'[1]Pivot Budget'!$A$3:$C$450,3,FALSE),0)</f>
        <v>93.023255813953483</v>
      </c>
      <c r="G10" s="340"/>
      <c r="H10" s="7"/>
    </row>
    <row r="11" spans="1:8" x14ac:dyDescent="0.3">
      <c r="A11" s="3">
        <v>220</v>
      </c>
      <c r="B11" s="4" t="s">
        <v>15</v>
      </c>
      <c r="C11" s="337">
        <f t="shared" si="0"/>
        <v>491.89922480620157</v>
      </c>
      <c r="D11" s="6">
        <f t="shared" si="1"/>
        <v>1057583.3333333333</v>
      </c>
      <c r="E11" s="338">
        <f>IFERROR(VLOOKUP($A11,'[1]Pivot Budget'!$A$3:$B$450,2,FALSE),0)</f>
        <v>12691000</v>
      </c>
      <c r="F11" s="339">
        <f>IFERROR(VLOOKUP($A11,'[1]Pivot Budget'!$A$3:$C$450,3,FALSE),0)</f>
        <v>5902.7906976744189</v>
      </c>
      <c r="G11" s="340"/>
      <c r="H11" s="7"/>
    </row>
    <row r="12" spans="1:8" x14ac:dyDescent="0.3">
      <c r="A12" s="3">
        <v>225</v>
      </c>
      <c r="B12" s="4" t="s">
        <v>16</v>
      </c>
      <c r="C12" s="337">
        <f t="shared" si="0"/>
        <v>132.40310077519379</v>
      </c>
      <c r="D12" s="6">
        <f t="shared" si="1"/>
        <v>284666.66666666669</v>
      </c>
      <c r="E12" s="338">
        <f>IFERROR(VLOOKUP($A12,'[1]Pivot Budget'!$A$3:$B$450,2,FALSE),0)</f>
        <v>3416000</v>
      </c>
      <c r="F12" s="339">
        <f>IFERROR(VLOOKUP($A12,'[1]Pivot Budget'!$A$3:$C$450,3,FALSE),0)</f>
        <v>1588.8372093023254</v>
      </c>
      <c r="G12" s="340"/>
      <c r="H12" s="7"/>
    </row>
    <row r="13" spans="1:8" s="5" customFormat="1" x14ac:dyDescent="0.3">
      <c r="A13" s="3">
        <v>226</v>
      </c>
      <c r="B13" s="4" t="s">
        <v>17</v>
      </c>
      <c r="C13" s="337">
        <f t="shared" si="0"/>
        <v>305.81395348837208</v>
      </c>
      <c r="D13" s="6">
        <f t="shared" si="1"/>
        <v>657500</v>
      </c>
      <c r="E13" s="338">
        <f>IFERROR(VLOOKUP($A13,'[1]Pivot Budget'!$A$3:$B$450,2,FALSE),0)</f>
        <v>7890000</v>
      </c>
      <c r="F13" s="339">
        <f>IFERROR(VLOOKUP($A13,'[1]Pivot Budget'!$A$3:$C$450,3,FALSE),0)</f>
        <v>3669.7674418604652</v>
      </c>
      <c r="G13" s="340"/>
      <c r="H13" s="7"/>
    </row>
    <row r="14" spans="1:8" x14ac:dyDescent="0.3">
      <c r="A14" s="3">
        <v>230</v>
      </c>
      <c r="B14" s="4" t="s">
        <v>18</v>
      </c>
      <c r="C14" s="337">
        <f t="shared" si="0"/>
        <v>69.767441860465112</v>
      </c>
      <c r="D14" s="6">
        <f t="shared" si="1"/>
        <v>150000</v>
      </c>
      <c r="E14" s="338">
        <f>IFERROR(VLOOKUP($A14,'[1]Pivot Budget'!$A$3:$B$450,2,FALSE),0)</f>
        <v>1800000</v>
      </c>
      <c r="F14" s="339">
        <f>IFERROR(VLOOKUP($A14,'[1]Pivot Budget'!$A$3:$C$450,3,FALSE),0)</f>
        <v>837.20930232558135</v>
      </c>
      <c r="G14" s="340"/>
      <c r="H14" s="7"/>
    </row>
    <row r="15" spans="1:8" x14ac:dyDescent="0.3">
      <c r="A15" s="3">
        <v>240</v>
      </c>
      <c r="B15" s="4" t="s">
        <v>19</v>
      </c>
      <c r="C15" s="337">
        <f t="shared" si="0"/>
        <v>161.3953488372093</v>
      </c>
      <c r="D15" s="6">
        <f t="shared" si="1"/>
        <v>347000</v>
      </c>
      <c r="E15" s="338">
        <f>IFERROR(VLOOKUP($A15,'[1]Pivot Budget'!$A$3:$B$450,2,FALSE),0)</f>
        <v>4164000</v>
      </c>
      <c r="F15" s="339">
        <f>IFERROR(VLOOKUP($A15,'[1]Pivot Budget'!$A$3:$C$450,3,FALSE),0)</f>
        <v>1936.7441860465115</v>
      </c>
      <c r="G15" s="340"/>
      <c r="H15" s="7"/>
    </row>
    <row r="16" spans="1:8" x14ac:dyDescent="0.3">
      <c r="A16" s="3">
        <v>250</v>
      </c>
      <c r="B16" s="4" t="s">
        <v>20</v>
      </c>
      <c r="C16" s="337">
        <f t="shared" si="0"/>
        <v>60.465116279069768</v>
      </c>
      <c r="D16" s="6">
        <f t="shared" si="1"/>
        <v>130000</v>
      </c>
      <c r="E16" s="338">
        <f>IFERROR(VLOOKUP($A16,'[1]Pivot Budget'!$A$3:$B$450,2,FALSE),0)</f>
        <v>1560000</v>
      </c>
      <c r="F16" s="339">
        <f>IFERROR(VLOOKUP($A16,'[1]Pivot Budget'!$A$3:$C$450,3,FALSE),0)</f>
        <v>725.58139534883719</v>
      </c>
      <c r="G16" s="340"/>
      <c r="H16" s="7"/>
    </row>
    <row r="17" spans="1:8" x14ac:dyDescent="0.3">
      <c r="A17" s="3">
        <v>260</v>
      </c>
      <c r="B17" s="4" t="s">
        <v>21</v>
      </c>
      <c r="C17" s="337">
        <f t="shared" si="0"/>
        <v>1218.6046511627908</v>
      </c>
      <c r="D17" s="6">
        <f t="shared" si="1"/>
        <v>2620000</v>
      </c>
      <c r="E17" s="338">
        <f>IFERROR(VLOOKUP($A17,'[1]Pivot Budget'!$A$3:$B$450,2,FALSE),0)</f>
        <v>31440000</v>
      </c>
      <c r="F17" s="339">
        <f>IFERROR(VLOOKUP($A17,'[1]Pivot Budget'!$A$3:$C$450,3,FALSE),0)</f>
        <v>14623.255813953489</v>
      </c>
      <c r="G17" s="340"/>
      <c r="H17" s="7"/>
    </row>
    <row r="18" spans="1:8" x14ac:dyDescent="0.3">
      <c r="A18" s="3">
        <v>265</v>
      </c>
      <c r="B18" s="4" t="s">
        <v>22</v>
      </c>
      <c r="C18" s="337">
        <f t="shared" si="0"/>
        <v>2149.6124031007753</v>
      </c>
      <c r="D18" s="6">
        <f>E18/12</f>
        <v>4621666.666666667</v>
      </c>
      <c r="E18" s="338">
        <f>IFERROR(VLOOKUP($A18,'[1]Pivot Budget'!$A$3:$B$450,2,FALSE),0)</f>
        <v>55460000</v>
      </c>
      <c r="F18" s="339">
        <f>IFERROR(VLOOKUP($A18,'[1]Pivot Budget'!$A$3:$C$450,3,FALSE),0)</f>
        <v>25795.348837209302</v>
      </c>
      <c r="G18" s="340"/>
      <c r="H18" s="7"/>
    </row>
    <row r="19" spans="1:8" x14ac:dyDescent="0.3">
      <c r="A19" s="3">
        <v>266</v>
      </c>
      <c r="B19" s="4" t="s">
        <v>23</v>
      </c>
      <c r="C19" s="337">
        <f t="shared" si="0"/>
        <v>1476.7441860465115</v>
      </c>
      <c r="D19" s="6">
        <f t="shared" si="1"/>
        <v>3175000</v>
      </c>
      <c r="E19" s="338">
        <f>IFERROR(VLOOKUP($A19,'[1]Pivot Budget'!$A$3:$B$450,2,FALSE),0)</f>
        <v>38100000</v>
      </c>
      <c r="F19" s="339">
        <f>IFERROR(VLOOKUP($A19,'[1]Pivot Budget'!$A$3:$C$450,3,FALSE),0)</f>
        <v>17720.930232558138</v>
      </c>
      <c r="G19" s="340"/>
      <c r="H19" s="7"/>
    </row>
    <row r="20" spans="1:8" x14ac:dyDescent="0.3">
      <c r="A20" s="3">
        <v>267</v>
      </c>
      <c r="B20" s="4" t="s">
        <v>24</v>
      </c>
      <c r="C20" s="337">
        <f t="shared" si="0"/>
        <v>279.06976744186045</v>
      </c>
      <c r="D20" s="6">
        <f t="shared" si="1"/>
        <v>600000</v>
      </c>
      <c r="E20" s="338">
        <f>IFERROR(VLOOKUP($A20,'[1]Pivot Budget'!$A$3:$B$450,2,FALSE),0)</f>
        <v>7200000</v>
      </c>
      <c r="F20" s="339">
        <f>IFERROR(VLOOKUP($A20,'[1]Pivot Budget'!$A$3:$C$450,3,FALSE),0)</f>
        <v>3348.8372093023254</v>
      </c>
      <c r="G20" s="340"/>
      <c r="H20" s="7"/>
    </row>
    <row r="21" spans="1:8" s="341" customFormat="1" x14ac:dyDescent="0.3">
      <c r="A21" s="3">
        <v>268</v>
      </c>
      <c r="B21" s="4" t="s">
        <v>25</v>
      </c>
      <c r="C21" s="337">
        <f t="shared" si="0"/>
        <v>98.263565891472851</v>
      </c>
      <c r="D21" s="6">
        <f t="shared" si="1"/>
        <v>211266.66666666666</v>
      </c>
      <c r="E21" s="338">
        <f>IFERROR(VLOOKUP($A21,'[1]Pivot Budget'!$A$3:$B$450,2,FALSE),0)</f>
        <v>2535200</v>
      </c>
      <c r="F21" s="339">
        <f>IFERROR(VLOOKUP($A21,'[1]Pivot Budget'!$A$3:$C$450,3,FALSE),0)</f>
        <v>1179.1627906976742</v>
      </c>
      <c r="G21" s="340"/>
      <c r="H21" s="7"/>
    </row>
    <row r="22" spans="1:8" x14ac:dyDescent="0.3">
      <c r="A22" s="3">
        <v>270</v>
      </c>
      <c r="B22" s="4" t="s">
        <v>26</v>
      </c>
      <c r="C22" s="337">
        <f t="shared" si="0"/>
        <v>1162.7906976744187</v>
      </c>
      <c r="D22" s="6">
        <f t="shared" si="1"/>
        <v>2500000</v>
      </c>
      <c r="E22" s="338">
        <f>IFERROR(VLOOKUP($A22,'[1]Pivot Budget'!$A$3:$B$450,2,FALSE),0)</f>
        <v>30000000</v>
      </c>
      <c r="F22" s="339">
        <f>IFERROR(VLOOKUP($A22,'[1]Pivot Budget'!$A$3:$C$450,3,FALSE),0)</f>
        <v>13953.488372093023</v>
      </c>
      <c r="G22" s="340"/>
      <c r="H22" s="7"/>
    </row>
    <row r="23" spans="1:8" s="342" customFormat="1" x14ac:dyDescent="0.3">
      <c r="A23" s="344">
        <v>280</v>
      </c>
      <c r="B23" s="345" t="s">
        <v>27</v>
      </c>
      <c r="C23" s="346">
        <f t="shared" si="0"/>
        <v>512.45736434108505</v>
      </c>
      <c r="D23" s="347">
        <f t="shared" si="1"/>
        <v>1101783.3333333333</v>
      </c>
      <c r="E23" s="348">
        <f>IFERROR(VLOOKUP($A23,'[1]Pivot Budget'!$A$3:$B$450,2,FALSE),0)</f>
        <v>13221400</v>
      </c>
      <c r="F23" s="349">
        <f>IFERROR(VLOOKUP($A23,'[1]Pivot Budget'!$A$3:$C$450,3,FALSE),0)</f>
        <v>6149.4883720930211</v>
      </c>
      <c r="G23" s="350"/>
      <c r="H23" s="351"/>
    </row>
    <row r="24" spans="1:8" x14ac:dyDescent="0.3">
      <c r="A24" s="3">
        <v>281</v>
      </c>
      <c r="B24" s="4" t="s">
        <v>28</v>
      </c>
      <c r="C24" s="337">
        <f t="shared" si="0"/>
        <v>533.50775193798438</v>
      </c>
      <c r="D24" s="6">
        <f t="shared" si="1"/>
        <v>1147041.6666666667</v>
      </c>
      <c r="E24" s="338">
        <f>IFERROR(VLOOKUP($A24,'[1]Pivot Budget'!$A$3:$B$450,2,FALSE),0)</f>
        <v>13764500</v>
      </c>
      <c r="F24" s="339">
        <f>IFERROR(VLOOKUP($A24,'[1]Pivot Budget'!$A$3:$C$450,3,FALSE),0)</f>
        <v>6402.093023255813</v>
      </c>
      <c r="G24" s="340"/>
      <c r="H24" s="7"/>
    </row>
    <row r="25" spans="1:8" x14ac:dyDescent="0.3">
      <c r="A25" s="3">
        <v>283</v>
      </c>
      <c r="B25" s="4" t="s">
        <v>29</v>
      </c>
      <c r="C25" s="337">
        <f t="shared" si="0"/>
        <v>90.096899224806222</v>
      </c>
      <c r="D25" s="6">
        <f t="shared" si="1"/>
        <v>193708.33333333334</v>
      </c>
      <c r="E25" s="338">
        <f>IFERROR(VLOOKUP($A25,'[1]Pivot Budget'!$A$3:$B$450,2,FALSE),0)</f>
        <v>2324500</v>
      </c>
      <c r="F25" s="339">
        <f>IFERROR(VLOOKUP($A25,'[1]Pivot Budget'!$A$3:$C$450,3,FALSE),0)</f>
        <v>1081.1627906976746</v>
      </c>
      <c r="G25" s="340"/>
      <c r="H25" s="7"/>
    </row>
    <row r="26" spans="1:8" x14ac:dyDescent="0.3">
      <c r="A26" s="3">
        <v>285</v>
      </c>
      <c r="B26" s="4" t="s">
        <v>30</v>
      </c>
      <c r="C26" s="337">
        <f t="shared" si="0"/>
        <v>146.64728682170542</v>
      </c>
      <c r="D26" s="6">
        <f t="shared" si="1"/>
        <v>315291.66666666669</v>
      </c>
      <c r="E26" s="338">
        <f>IFERROR(VLOOKUP($A26,'[1]Pivot Budget'!$A$3:$B$450,2,FALSE),0)</f>
        <v>3783500</v>
      </c>
      <c r="F26" s="339">
        <f>IFERROR(VLOOKUP($A26,'[1]Pivot Budget'!$A$3:$C$450,3,FALSE),0)</f>
        <v>1759.7674418604652</v>
      </c>
      <c r="G26" s="340"/>
      <c r="H26" s="7"/>
    </row>
    <row r="27" spans="1:8" x14ac:dyDescent="0.3">
      <c r="A27" s="3">
        <v>286</v>
      </c>
      <c r="B27" s="4" t="s">
        <v>31</v>
      </c>
      <c r="C27" s="337">
        <f t="shared" si="0"/>
        <v>3613.1492248062023</v>
      </c>
      <c r="D27" s="6">
        <f t="shared" si="1"/>
        <v>7768270.833333333</v>
      </c>
      <c r="E27" s="338">
        <f>IFERROR(VLOOKUP($A27,'[1]Pivot Budget'!$A$3:$B$450,2,FALSE),0)</f>
        <v>93219250</v>
      </c>
      <c r="F27" s="339">
        <f>IFERROR(VLOOKUP($A27,'[1]Pivot Budget'!$A$3:$C$450,3,FALSE),0)</f>
        <v>43357.790697674427</v>
      </c>
      <c r="G27" s="340"/>
      <c r="H27" s="7"/>
    </row>
    <row r="28" spans="1:8" x14ac:dyDescent="0.3">
      <c r="A28" s="3">
        <v>289</v>
      </c>
      <c r="B28" s="4" t="s">
        <v>32</v>
      </c>
      <c r="C28" s="337">
        <f t="shared" si="0"/>
        <v>1687.7286821705427</v>
      </c>
      <c r="D28" s="6">
        <f t="shared" si="1"/>
        <v>3628616.6666666665</v>
      </c>
      <c r="E28" s="338">
        <f>IFERROR(VLOOKUP($A28,'[1]Pivot Budget'!$A$3:$B$450,2,FALSE),0)</f>
        <v>43543400</v>
      </c>
      <c r="F28" s="339">
        <f>IFERROR(VLOOKUP($A28,'[1]Pivot Budget'!$A$3:$C$450,3,FALSE),0)</f>
        <v>20252.744186046511</v>
      </c>
      <c r="G28" s="340"/>
      <c r="H28" s="7"/>
    </row>
    <row r="29" spans="1:8" x14ac:dyDescent="0.3">
      <c r="A29" s="3">
        <v>290</v>
      </c>
      <c r="B29" s="4" t="s">
        <v>33</v>
      </c>
      <c r="C29" s="337">
        <f t="shared" si="0"/>
        <v>232.55813953488371</v>
      </c>
      <c r="D29" s="6">
        <f t="shared" si="1"/>
        <v>500000</v>
      </c>
      <c r="E29" s="338">
        <f>IFERROR(VLOOKUP($A29,'[1]Pivot Budget'!$A$3:$B$450,2,FALSE),0)</f>
        <v>6000000</v>
      </c>
      <c r="F29" s="339">
        <f>IFERROR(VLOOKUP($A29,'[1]Pivot Budget'!$A$3:$C$450,3,FALSE),0)</f>
        <v>2790.6976744186045</v>
      </c>
      <c r="G29" s="340"/>
      <c r="H29" s="7"/>
    </row>
    <row r="30" spans="1:8" x14ac:dyDescent="0.3">
      <c r="A30" s="3">
        <v>291</v>
      </c>
      <c r="B30" s="4" t="s">
        <v>34</v>
      </c>
      <c r="C30" s="337">
        <f t="shared" si="0"/>
        <v>503.87596899224809</v>
      </c>
      <c r="D30" s="6">
        <f t="shared" si="1"/>
        <v>1083333.3333333333</v>
      </c>
      <c r="E30" s="338">
        <f>IFERROR(VLOOKUP($A30,'[1]Pivot Budget'!$A$3:$B$450,2,FALSE),0)</f>
        <v>13000000</v>
      </c>
      <c r="F30" s="339">
        <f>IFERROR(VLOOKUP($A30,'[1]Pivot Budget'!$A$3:$C$450,3,FALSE),0)</f>
        <v>6046.5116279069771</v>
      </c>
      <c r="G30" s="340"/>
      <c r="H30" s="7"/>
    </row>
    <row r="31" spans="1:8" x14ac:dyDescent="0.3">
      <c r="A31" s="3">
        <v>300</v>
      </c>
      <c r="B31" s="4" t="s">
        <v>35</v>
      </c>
      <c r="C31" s="337">
        <f t="shared" si="0"/>
        <v>216.78294573643416</v>
      </c>
      <c r="D31" s="6">
        <f t="shared" si="1"/>
        <v>466083.33333333331</v>
      </c>
      <c r="E31" s="338">
        <f>IFERROR(VLOOKUP($A31,'[1]Pivot Budget'!$A$3:$B$450,2,FALSE),0)</f>
        <v>5593000</v>
      </c>
      <c r="F31" s="339">
        <f>IFERROR(VLOOKUP($A31,'[1]Pivot Budget'!$A$3:$C$450,3,FALSE),0)</f>
        <v>2601.3953488372099</v>
      </c>
      <c r="G31" s="340"/>
      <c r="H31" s="7"/>
    </row>
    <row r="32" spans="1:8" x14ac:dyDescent="0.3">
      <c r="A32" s="3">
        <v>302</v>
      </c>
      <c r="B32" s="4" t="s">
        <v>36</v>
      </c>
      <c r="C32" s="337">
        <f t="shared" si="0"/>
        <v>142.44186046511632</v>
      </c>
      <c r="D32" s="6">
        <f t="shared" si="1"/>
        <v>306250</v>
      </c>
      <c r="E32" s="338">
        <f>IFERROR(VLOOKUP($A32,'[1]Pivot Budget'!$A$3:$B$450,2,FALSE),0)</f>
        <v>3675000</v>
      </c>
      <c r="F32" s="339">
        <f>IFERROR(VLOOKUP($A32,'[1]Pivot Budget'!$A$3:$C$450,3,FALSE),0)</f>
        <v>1709.3023255813957</v>
      </c>
      <c r="G32" s="340"/>
      <c r="H32" s="7"/>
    </row>
    <row r="33" spans="1:8" x14ac:dyDescent="0.3">
      <c r="A33" s="3">
        <v>310</v>
      </c>
      <c r="B33" s="4" t="s">
        <v>37</v>
      </c>
      <c r="C33" s="337">
        <f t="shared" si="0"/>
        <v>207.7519379844961</v>
      </c>
      <c r="D33" s="6">
        <f t="shared" si="1"/>
        <v>446666.66666666669</v>
      </c>
      <c r="E33" s="338">
        <f>IFERROR(VLOOKUP($A33,'[1]Pivot Budget'!$A$3:$B$450,2,FALSE),0)</f>
        <v>5360000</v>
      </c>
      <c r="F33" s="339">
        <f>IFERROR(VLOOKUP($A33,'[1]Pivot Budget'!$A$3:$C$450,3,FALSE),0)</f>
        <v>2493.0232558139533</v>
      </c>
      <c r="G33" s="340"/>
      <c r="H33" s="7"/>
    </row>
    <row r="34" spans="1:8" x14ac:dyDescent="0.3">
      <c r="A34" s="3">
        <v>311</v>
      </c>
      <c r="B34" s="4" t="s">
        <v>38</v>
      </c>
      <c r="C34" s="337">
        <f t="shared" si="0"/>
        <v>153.48837209302326</v>
      </c>
      <c r="D34" s="6">
        <f t="shared" si="1"/>
        <v>330000</v>
      </c>
      <c r="E34" s="338">
        <f>IFERROR(VLOOKUP($A34,'[1]Pivot Budget'!$A$3:$B$450,2,FALSE),0)</f>
        <v>3960000</v>
      </c>
      <c r="F34" s="339">
        <f>IFERROR(VLOOKUP($A34,'[1]Pivot Budget'!$A$3:$C$450,3,FALSE),0)</f>
        <v>1841.8604651162791</v>
      </c>
      <c r="G34" s="340"/>
      <c r="H34" s="7"/>
    </row>
    <row r="35" spans="1:8" x14ac:dyDescent="0.3">
      <c r="A35" s="3">
        <v>320</v>
      </c>
      <c r="B35" s="4" t="s">
        <v>39</v>
      </c>
      <c r="C35" s="337">
        <f t="shared" si="0"/>
        <v>34.883720930232556</v>
      </c>
      <c r="D35" s="6">
        <f t="shared" si="1"/>
        <v>75000</v>
      </c>
      <c r="E35" s="338">
        <f>IFERROR(VLOOKUP($A35,'[1]Pivot Budget'!$A$3:$B$450,2,FALSE),0)</f>
        <v>900000</v>
      </c>
      <c r="F35" s="339">
        <f>IFERROR(VLOOKUP($A35,'[1]Pivot Budget'!$A$3:$C$450,3,FALSE),0)</f>
        <v>418.60465116279067</v>
      </c>
      <c r="G35" s="340"/>
      <c r="H35" s="7"/>
    </row>
    <row r="36" spans="1:8" x14ac:dyDescent="0.3">
      <c r="A36" s="3">
        <v>330</v>
      </c>
      <c r="B36" s="4" t="s">
        <v>40</v>
      </c>
      <c r="C36" s="337">
        <f t="shared" si="0"/>
        <v>599.66470145348842</v>
      </c>
      <c r="D36" s="6">
        <f t="shared" si="1"/>
        <v>1289279.108125</v>
      </c>
      <c r="E36" s="338">
        <f>IFERROR(VLOOKUP($A36,'[1]Pivot Budget'!$A$3:$B$450,2,FALSE),0)</f>
        <v>15471349.297499999</v>
      </c>
      <c r="F36" s="339">
        <f>IFERROR(VLOOKUP($A36,'[1]Pivot Budget'!$A$3:$C$450,3,FALSE),0)</f>
        <v>7195.9764174418606</v>
      </c>
      <c r="G36" s="340"/>
      <c r="H36" s="7"/>
    </row>
    <row r="37" spans="1:8" x14ac:dyDescent="0.3">
      <c r="A37" s="3">
        <v>340</v>
      </c>
      <c r="B37" s="4" t="s">
        <v>41</v>
      </c>
      <c r="C37" s="337">
        <f t="shared" si="0"/>
        <v>52.325581395348827</v>
      </c>
      <c r="D37" s="6">
        <f t="shared" si="1"/>
        <v>112500</v>
      </c>
      <c r="E37" s="338">
        <f>IFERROR(VLOOKUP($A37,'[1]Pivot Budget'!$A$3:$B$450,2,FALSE),0)</f>
        <v>1350000</v>
      </c>
      <c r="F37" s="339">
        <f>IFERROR(VLOOKUP($A37,'[1]Pivot Budget'!$A$3:$C$450,3,FALSE),0)</f>
        <v>627.90697674418595</v>
      </c>
      <c r="G37" s="340"/>
      <c r="H37" s="7"/>
    </row>
    <row r="38" spans="1:8" x14ac:dyDescent="0.3">
      <c r="A38" s="3">
        <v>400</v>
      </c>
      <c r="B38" s="4" t="s">
        <v>42</v>
      </c>
      <c r="C38" s="337">
        <f t="shared" si="0"/>
        <v>0</v>
      </c>
      <c r="D38" s="6">
        <f t="shared" si="1"/>
        <v>0</v>
      </c>
      <c r="E38" s="338">
        <f>IFERROR(VLOOKUP($A38,'[1]Pivot Budget'!$A$3:$B$450,2,FALSE),0)</f>
        <v>0</v>
      </c>
      <c r="F38" s="339">
        <f>IFERROR(VLOOKUP($A38,'[1]Pivot Budget'!$A$3:$C$450,3,FALSE),0)</f>
        <v>0</v>
      </c>
      <c r="G38" s="340"/>
      <c r="H38" s="7"/>
    </row>
    <row r="39" spans="1:8" x14ac:dyDescent="0.3">
      <c r="A39" s="3"/>
      <c r="B39" s="4" t="s">
        <v>43</v>
      </c>
      <c r="C39" s="337">
        <f t="shared" si="0"/>
        <v>0</v>
      </c>
      <c r="D39" s="6">
        <f t="shared" si="1"/>
        <v>0</v>
      </c>
      <c r="E39" s="338">
        <f>IFERROR(VLOOKUP($A39,'[1]Pivot Budget'!$A$3:$B$450,2,FALSE),0)</f>
        <v>0</v>
      </c>
      <c r="F39" s="339">
        <f>IFERROR(VLOOKUP($A39,'[1]Pivot Budget'!$A$3:$C$450,3,FALSE),0)</f>
        <v>0</v>
      </c>
      <c r="G39" s="340"/>
      <c r="H39" s="7"/>
    </row>
    <row r="40" spans="1:8" x14ac:dyDescent="0.3">
      <c r="A40" s="3">
        <v>420</v>
      </c>
      <c r="B40" s="4" t="s">
        <v>44</v>
      </c>
      <c r="C40" s="337">
        <f t="shared" si="0"/>
        <v>55.8139534883721</v>
      </c>
      <c r="D40" s="6">
        <f t="shared" si="1"/>
        <v>120000</v>
      </c>
      <c r="E40" s="338">
        <f>IFERROR(VLOOKUP($A40,'[1]Pivot Budget'!$A$3:$B$450,2,FALSE),0)</f>
        <v>1440000</v>
      </c>
      <c r="F40" s="339">
        <f>IFERROR(VLOOKUP($A40,'[1]Pivot Budget'!$A$3:$C$450,3,FALSE),0)</f>
        <v>669.76744186046517</v>
      </c>
      <c r="G40" s="340"/>
      <c r="H40" s="7"/>
    </row>
    <row r="41" spans="1:8" x14ac:dyDescent="0.3">
      <c r="A41" s="3">
        <v>1000</v>
      </c>
      <c r="B41" s="4" t="s">
        <v>45</v>
      </c>
      <c r="C41" s="337">
        <f t="shared" si="0"/>
        <v>94.186046511627907</v>
      </c>
      <c r="D41" s="6">
        <f t="shared" si="1"/>
        <v>202500</v>
      </c>
      <c r="E41" s="338">
        <f>IFERROR(VLOOKUP($A41,'[1]Pivot Budget'!$A$3:$B$450,2,FALSE),0)</f>
        <v>2430000</v>
      </c>
      <c r="F41" s="339">
        <f>IFERROR(VLOOKUP($A41,'[1]Pivot Budget'!$A$3:$C$450,3,FALSE),0)</f>
        <v>1130.2325581395348</v>
      </c>
      <c r="G41" s="340"/>
      <c r="H41" s="7"/>
    </row>
    <row r="42" spans="1:8" s="343" customFormat="1" x14ac:dyDescent="0.3">
      <c r="A42" s="3">
        <v>1001</v>
      </c>
      <c r="B42" s="4" t="s">
        <v>46</v>
      </c>
      <c r="C42" s="337">
        <f t="shared" si="0"/>
        <v>600</v>
      </c>
      <c r="D42" s="6">
        <f t="shared" si="1"/>
        <v>1290000</v>
      </c>
      <c r="E42" s="338">
        <f>F42*2150</f>
        <v>15480000</v>
      </c>
      <c r="F42" s="339">
        <v>7200</v>
      </c>
      <c r="G42" s="340"/>
      <c r="H42" s="7"/>
    </row>
    <row r="43" spans="1:8" s="343" customFormat="1" x14ac:dyDescent="0.3">
      <c r="A43" s="3">
        <v>1002</v>
      </c>
      <c r="B43" s="4" t="s">
        <v>47</v>
      </c>
      <c r="C43" s="337">
        <f t="shared" si="0"/>
        <v>132.24806201550385</v>
      </c>
      <c r="D43" s="6">
        <f t="shared" si="1"/>
        <v>284333.33333333331</v>
      </c>
      <c r="E43" s="338">
        <f>IFERROR(VLOOKUP($A43,'[1]Pivot Budget'!$A$3:$B$450,2,FALSE),0)</f>
        <v>3412000</v>
      </c>
      <c r="F43" s="339">
        <f>IFERROR(VLOOKUP($A43,'[1]Pivot Budget'!$A$3:$C$450,3,FALSE),0)</f>
        <v>1586.9767441860463</v>
      </c>
      <c r="G43" s="340"/>
      <c r="H43" s="7"/>
    </row>
    <row r="44" spans="1:8" x14ac:dyDescent="0.3">
      <c r="A44" s="3">
        <v>1003</v>
      </c>
      <c r="B44" s="4" t="s">
        <v>48</v>
      </c>
      <c r="C44" s="337">
        <f t="shared" si="0"/>
        <v>2888.2976744186049</v>
      </c>
      <c r="D44" s="6">
        <f t="shared" si="1"/>
        <v>6209840</v>
      </c>
      <c r="E44" s="338">
        <f>IFERROR(VLOOKUP($A44,'[1]Pivot Budget'!$A$3:$B$450,2,FALSE),0)</f>
        <v>74518080</v>
      </c>
      <c r="F44" s="339">
        <f>IFERROR(VLOOKUP($A44,'[1]Pivot Budget'!$A$3:$C$450,3,FALSE),0)</f>
        <v>34659.572093023256</v>
      </c>
      <c r="G44" s="340"/>
      <c r="H44" s="7"/>
    </row>
    <row r="45" spans="1:8" x14ac:dyDescent="0.3">
      <c r="A45" s="3">
        <v>1004</v>
      </c>
      <c r="B45" s="4" t="s">
        <v>49</v>
      </c>
      <c r="C45" s="337">
        <f t="shared" si="0"/>
        <v>0</v>
      </c>
      <c r="D45" s="6">
        <f t="shared" si="1"/>
        <v>0</v>
      </c>
      <c r="E45" s="338">
        <f>IFERROR(VLOOKUP($A45,'[1]Pivot Budget'!$A$3:$B$450,2,FALSE),0)</f>
        <v>0</v>
      </c>
      <c r="F45" s="339">
        <f>IFERROR(VLOOKUP($A45,'[1]Pivot Budget'!$A$3:$C$450,3,FALSE),0)</f>
        <v>0</v>
      </c>
      <c r="G45" s="340"/>
      <c r="H45" s="7"/>
    </row>
    <row r="46" spans="1:8" ht="30" x14ac:dyDescent="0.3">
      <c r="A46" s="3">
        <v>1005</v>
      </c>
      <c r="B46" s="4" t="s">
        <v>50</v>
      </c>
      <c r="C46" s="337">
        <f t="shared" si="0"/>
        <v>430.4593023255814</v>
      </c>
      <c r="D46" s="6">
        <f t="shared" si="1"/>
        <v>925487.5</v>
      </c>
      <c r="E46" s="338">
        <f>IFERROR(VLOOKUP($A46,'[1]Pivot Budget'!$A$3:$B$450,2,FALSE),0)</f>
        <v>11105850</v>
      </c>
      <c r="F46" s="339">
        <f>IFERROR(VLOOKUP($A46,'[1]Pivot Budget'!$A$3:$C$450,3,FALSE),0)</f>
        <v>5165.5116279069771</v>
      </c>
      <c r="G46" s="340"/>
      <c r="H46" s="7"/>
    </row>
    <row r="47" spans="1:8" x14ac:dyDescent="0.3">
      <c r="A47" s="3">
        <v>1007</v>
      </c>
      <c r="B47" s="4" t="s">
        <v>51</v>
      </c>
      <c r="C47" s="337">
        <f>F47/12</f>
        <v>1547.6334069767443</v>
      </c>
      <c r="D47" s="6">
        <f t="shared" si="1"/>
        <v>3327411.8249999997</v>
      </c>
      <c r="E47" s="338">
        <f>IFERROR(VLOOKUP($A47,'[1]Pivot Budget'!$A$3:$B$450,2,FALSE),0)</f>
        <v>39928941.899999999</v>
      </c>
      <c r="F47" s="339">
        <f>IFERROR(VLOOKUP($A47,'[1]Pivot Budget'!$A$3:$C$450,3,FALSE),0)</f>
        <v>18571.60088372093</v>
      </c>
      <c r="G47" s="340"/>
      <c r="H47" s="7"/>
    </row>
    <row r="48" spans="1:8" x14ac:dyDescent="0.3">
      <c r="A48" s="3">
        <v>1006</v>
      </c>
      <c r="B48" s="4" t="s">
        <v>52</v>
      </c>
      <c r="C48" s="337">
        <f t="shared" ref="C48" si="2">F48/12</f>
        <v>0</v>
      </c>
      <c r="D48" s="6">
        <f t="shared" si="1"/>
        <v>0</v>
      </c>
      <c r="E48" s="338">
        <f>IFERROR(VLOOKUP($A48,'[1]Pivot Budget'!$A$3:$B$450,2,FALSE),0)</f>
        <v>0</v>
      </c>
      <c r="F48" s="339">
        <f>IFERROR(VLOOKUP($A48,'[1]Pivot Budget'!$A$3:$C$450,3,FALSE),0)</f>
        <v>0</v>
      </c>
      <c r="G48" s="340"/>
      <c r="H48" s="7"/>
    </row>
    <row r="49" spans="1:8" ht="16.2" thickBot="1" x14ac:dyDescent="0.35">
      <c r="A49" s="8">
        <v>301</v>
      </c>
      <c r="B49" s="4" t="s">
        <v>53</v>
      </c>
      <c r="C49" s="10"/>
      <c r="D49" s="9"/>
      <c r="E49" s="11"/>
      <c r="F49" s="12"/>
      <c r="G49" s="13"/>
      <c r="H49" s="14"/>
    </row>
    <row r="50" spans="1:8" s="20" customFormat="1" ht="16.2" thickBot="1" x14ac:dyDescent="0.35">
      <c r="A50" s="15"/>
      <c r="B50" s="16"/>
      <c r="C50" s="18">
        <f t="shared" ref="C50:H50" si="3">SUM(C5:C49)</f>
        <v>25616.712061918606</v>
      </c>
      <c r="D50" s="17">
        <f t="shared" si="3"/>
        <v>55075930.933125012</v>
      </c>
      <c r="E50" s="17">
        <f t="shared" si="3"/>
        <v>660911171.19749999</v>
      </c>
      <c r="F50" s="19">
        <f t="shared" si="3"/>
        <v>307400.54474302323</v>
      </c>
      <c r="G50" s="17">
        <f t="shared" si="3"/>
        <v>0</v>
      </c>
      <c r="H50" s="19">
        <f t="shared" si="3"/>
        <v>0</v>
      </c>
    </row>
    <row r="52" spans="1:8" x14ac:dyDescent="0.3">
      <c r="E52" s="25"/>
    </row>
    <row r="53" spans="1:8" x14ac:dyDescent="0.3">
      <c r="E53" s="24" t="s">
        <v>54</v>
      </c>
      <c r="F53" s="23">
        <f>F50-F47-F46-F44-F43</f>
        <v>247416.88339418604</v>
      </c>
    </row>
    <row r="54" spans="1:8" x14ac:dyDescent="0.3">
      <c r="E54" s="24" t="s">
        <v>55</v>
      </c>
      <c r="F54" s="23">
        <f>F50-F53</f>
        <v>59983.661348837195</v>
      </c>
    </row>
  </sheetData>
  <mergeCells count="1">
    <mergeCell ref="A1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Summary</vt:lpstr>
      <vt:lpstr>Budget</vt:lpstr>
    </vt:vector>
  </TitlesOfParts>
  <Company>McKissock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Onuffer</dc:creator>
  <cp:lastModifiedBy>Emily Onuffer</cp:lastModifiedBy>
  <dcterms:created xsi:type="dcterms:W3CDTF">2018-02-14T22:16:29Z</dcterms:created>
  <dcterms:modified xsi:type="dcterms:W3CDTF">2018-02-19T17:16:02Z</dcterms:modified>
</cp:coreProperties>
</file>