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24226"/>
  <mc:AlternateContent xmlns:mc="http://schemas.openxmlformats.org/markup-compatibility/2006">
    <mc:Choice Requires="x15">
      <x15ac:absPath xmlns:x15ac="http://schemas.microsoft.com/office/spreadsheetml/2010/11/ac" url="C:\Users\AMANC-01\Desktop\Respaldo\Mis documentos\herbalife\"/>
    </mc:Choice>
  </mc:AlternateContent>
  <bookViews>
    <workbookView xWindow="0" yWindow="0" windowWidth="20400" windowHeight="6930" activeTab="1"/>
  </bookViews>
  <sheets>
    <sheet name="Items and general amount" sheetId="5" r:id="rId1"/>
    <sheet name="Expenditure planning" sheetId="2" r:id="rId2"/>
    <sheet name="Description of items" sheetId="3" r:id="rId3"/>
    <sheet name="Hoja1" sheetId="4" r:id="rId4"/>
  </sheets>
  <definedNames>
    <definedName name="_xlnm.Print_Area" localSheetId="1">'Expenditure planning'!$A$1:$P$52</definedName>
    <definedName name="_xlnm.Print_Area" localSheetId="0">'Items and general amount'!$A$1:$P$50</definedName>
  </definedNames>
  <calcPr calcId="171026"/>
  <fileRecoveryPr autoRecover="0"/>
</workbook>
</file>

<file path=xl/calcChain.xml><?xml version="1.0" encoding="utf-8"?>
<calcChain xmlns="http://schemas.openxmlformats.org/spreadsheetml/2006/main">
  <c r="D50" i="5" l="1"/>
  <c r="O51" i="2" l="1"/>
  <c r="N51" i="2"/>
  <c r="N52" i="2"/>
  <c r="M51" i="2"/>
  <c r="L51" i="2"/>
  <c r="K51" i="2"/>
  <c r="J51" i="2"/>
  <c r="I51" i="2"/>
  <c r="H51" i="2"/>
  <c r="G51" i="2"/>
  <c r="F51" i="2"/>
  <c r="E51" i="2"/>
  <c r="D51" i="2"/>
  <c r="O49" i="2"/>
  <c r="N49" i="2"/>
  <c r="M49" i="2"/>
  <c r="L49" i="2"/>
  <c r="K49" i="2"/>
  <c r="J49" i="2"/>
  <c r="J52" i="2"/>
  <c r="I49" i="2"/>
  <c r="H49" i="2"/>
  <c r="G49" i="2"/>
  <c r="F49" i="2"/>
  <c r="E49" i="2"/>
  <c r="D49" i="2"/>
  <c r="O47" i="2"/>
  <c r="N47" i="2"/>
  <c r="M47" i="2"/>
  <c r="L47" i="2"/>
  <c r="L52" i="2"/>
  <c r="K47" i="2"/>
  <c r="J47" i="2"/>
  <c r="I47" i="2"/>
  <c r="H47" i="2"/>
  <c r="H52" i="2"/>
  <c r="G47" i="2"/>
  <c r="F47" i="2"/>
  <c r="E47" i="2"/>
  <c r="D47" i="2"/>
  <c r="P47" i="2"/>
  <c r="O45" i="2"/>
  <c r="N45" i="2"/>
  <c r="M45" i="2"/>
  <c r="L45" i="2"/>
  <c r="K45" i="2"/>
  <c r="J45" i="2"/>
  <c r="I45" i="2"/>
  <c r="H45" i="2"/>
  <c r="G45" i="2"/>
  <c r="F45" i="2"/>
  <c r="E45" i="2"/>
  <c r="D45" i="2"/>
  <c r="O44" i="2"/>
  <c r="N44" i="2"/>
  <c r="M44" i="2"/>
  <c r="L44" i="2"/>
  <c r="K44" i="2"/>
  <c r="J44" i="2"/>
  <c r="I44" i="2"/>
  <c r="H44" i="2"/>
  <c r="G44" i="2"/>
  <c r="F44" i="2"/>
  <c r="E44" i="2"/>
  <c r="D44" i="2"/>
  <c r="L42" i="2"/>
  <c r="E42" i="2"/>
  <c r="J40" i="2"/>
  <c r="F40" i="2"/>
  <c r="O38" i="2"/>
  <c r="N38" i="2"/>
  <c r="M38" i="2"/>
  <c r="L38" i="2"/>
  <c r="K38" i="2"/>
  <c r="J38" i="2"/>
  <c r="I38" i="2"/>
  <c r="H38" i="2"/>
  <c r="G38" i="2"/>
  <c r="F38" i="2"/>
  <c r="E38" i="2"/>
  <c r="D38" i="2"/>
  <c r="D52" i="2"/>
  <c r="O37" i="2"/>
  <c r="G37" i="2"/>
  <c r="P37" i="2"/>
  <c r="E37" i="2"/>
  <c r="O36" i="2"/>
  <c r="N36" i="2"/>
  <c r="M36" i="2"/>
  <c r="L36" i="2"/>
  <c r="K36" i="2"/>
  <c r="J36" i="2"/>
  <c r="I36" i="2"/>
  <c r="H36" i="2"/>
  <c r="G36" i="2"/>
  <c r="F36" i="2"/>
  <c r="E36" i="2"/>
  <c r="D36" i="2"/>
  <c r="O35" i="2"/>
  <c r="N35" i="2"/>
  <c r="M35" i="2"/>
  <c r="L35" i="2"/>
  <c r="K35" i="2"/>
  <c r="J35" i="2"/>
  <c r="I35" i="2"/>
  <c r="H35" i="2"/>
  <c r="G35" i="2"/>
  <c r="F35" i="2"/>
  <c r="E35" i="2"/>
  <c r="P35" i="2"/>
  <c r="D35" i="2"/>
  <c r="O34" i="2"/>
  <c r="N34" i="2"/>
  <c r="M34" i="2"/>
  <c r="L34" i="2"/>
  <c r="K34" i="2"/>
  <c r="J34" i="2"/>
  <c r="I34" i="2"/>
  <c r="H34" i="2"/>
  <c r="G34" i="2"/>
  <c r="F34" i="2"/>
  <c r="E34" i="2"/>
  <c r="D34" i="2"/>
  <c r="O33" i="2"/>
  <c r="N33" i="2"/>
  <c r="M33" i="2"/>
  <c r="L33" i="2"/>
  <c r="K33" i="2"/>
  <c r="J33" i="2"/>
  <c r="I33" i="2"/>
  <c r="H33" i="2"/>
  <c r="G33" i="2"/>
  <c r="F33" i="2"/>
  <c r="E33" i="2"/>
  <c r="D33" i="2"/>
  <c r="O32" i="2"/>
  <c r="O52" i="2"/>
  <c r="N32" i="2"/>
  <c r="M32" i="2"/>
  <c r="M52" i="2"/>
  <c r="L32" i="2"/>
  <c r="K32" i="2"/>
  <c r="K52" i="2"/>
  <c r="J32" i="2"/>
  <c r="I32" i="2"/>
  <c r="I52" i="2"/>
  <c r="H32" i="2"/>
  <c r="G32" i="2"/>
  <c r="G52" i="2"/>
  <c r="F32" i="2"/>
  <c r="E32" i="2"/>
  <c r="E52" i="2"/>
  <c r="D32" i="2"/>
  <c r="L31" i="2"/>
  <c r="G31" i="2"/>
  <c r="O29" i="2"/>
  <c r="N29" i="2"/>
  <c r="M29" i="2"/>
  <c r="L29" i="2"/>
  <c r="K29" i="2"/>
  <c r="J29" i="2"/>
  <c r="I29" i="2"/>
  <c r="H29" i="2"/>
  <c r="G29" i="2"/>
  <c r="F29" i="2"/>
  <c r="E29" i="2"/>
  <c r="D29" i="2"/>
  <c r="P29" i="2"/>
  <c r="P39" i="2"/>
  <c r="F52" i="2"/>
  <c r="P36" i="2"/>
  <c r="P33" i="2"/>
  <c r="P51" i="2"/>
  <c r="P49" i="2"/>
  <c r="P44" i="2"/>
  <c r="P31" i="2"/>
  <c r="P34" i="2"/>
  <c r="P40" i="2"/>
  <c r="P41" i="2"/>
  <c r="P42" i="2"/>
  <c r="P45" i="2"/>
  <c r="P38" i="2"/>
  <c r="P32" i="2"/>
  <c r="P52" i="2"/>
</calcChain>
</file>

<file path=xl/sharedStrings.xml><?xml version="1.0" encoding="utf-8"?>
<sst xmlns="http://schemas.openxmlformats.org/spreadsheetml/2006/main" count="269" uniqueCount="104">
  <si>
    <t>AMANC SLP A.C.</t>
  </si>
  <si>
    <t>ASOCIACION MEXICANA DE AYUDA A NIÑOS CON CANCER DE SAN LUIS POTOSI, A.C.</t>
  </si>
  <si>
    <t>ASSOCIATION</t>
  </si>
  <si>
    <t>AMANC SLP A. C.</t>
  </si>
  <si>
    <r>
      <t xml:space="preserve">FUNCTION: </t>
    </r>
    <r>
      <rPr>
        <sz val="10"/>
        <rFont val="Arial"/>
        <family val="2"/>
      </rPr>
      <t>Provide comprehensive support to children and adolescents diagnosed with cancer under 20 years of age and with limited economic resources.</t>
    </r>
  </si>
  <si>
    <t>UNIQUE MATRIX OF PRIMARY RESPONSIBILITY OF VARIABLE COMPLIANCE:</t>
  </si>
  <si>
    <t>MISSION</t>
  </si>
  <si>
    <t>That all children and adolescents diagnosed with cancer in our State, with low economic resources and no social security, get the support and optimal resources to achieve their cure.</t>
  </si>
  <si>
    <t>Actions to support the economic and social integration of vulnerable groups</t>
  </si>
  <si>
    <t>VISSION</t>
  </si>
  <si>
    <t>That in the medium term all children and adolescents in our state diagnosed with cancer receive optimal comprehensive care.</t>
  </si>
  <si>
    <r>
      <t xml:space="preserve">PROJECTS: </t>
    </r>
    <r>
      <rPr>
        <sz val="10"/>
        <rFont val="Arial"/>
        <family val="2"/>
      </rPr>
      <t>"Programa de Apoyo Integral a Niños y Adolescentes con Cáncer"</t>
    </r>
    <r>
      <rPr>
        <b/>
        <sz val="10"/>
        <rFont val="Arial"/>
        <family val="2"/>
      </rPr>
      <t xml:space="preserve">
</t>
    </r>
    <r>
      <rPr>
        <sz val="10"/>
        <rFont val="Arial"/>
        <family val="2"/>
      </rPr>
      <t>(Integral Support Program for Children and Adolescents with Cancer.)</t>
    </r>
  </si>
  <si>
    <t>OBJECTIVE</t>
  </si>
  <si>
    <t>Grant integral support for the minors to carry out the treatment.</t>
  </si>
  <si>
    <t>PROJECT GOALS:</t>
  </si>
  <si>
    <t>DIRECT BENEFICIARIES:</t>
  </si>
  <si>
    <t>INDIRECT BENEFICIARIES:</t>
  </si>
  <si>
    <r>
      <t xml:space="preserve">DIAGNOSIS:
</t>
    </r>
    <r>
      <rPr>
        <sz val="10"/>
        <rFont val="Arial"/>
        <family val="2"/>
      </rPr>
      <t>Cancer is curable in 70% of the cases if it is detected on time and a suitable treatment is taken. However, most who suffer from it belong to families with low economic resources and high rates of marginalization and poverty. This implies not having the adequate infrastructure to meet their basic needs such as: drinking water, drainage, a healthy and balanced diet, quality medical care and accessible means of transportation. Therefore, they could hardly access by their own means the health services necessary for the proper and opportune care of cancer.</t>
    </r>
  </si>
  <si>
    <t>SPECIFIC GOAL:</t>
  </si>
  <si>
    <t>Provide children and adolescents diagnosed with cancer under 20 years of age and with low economic resources (even when they are within the Popular Insurance Catastrophic Expenses Fund), the necessary support to receive the proper and opportune treatment that improves the quality life of patients, so that they can achieve its final recovery and reintegrate into society.</t>
  </si>
  <si>
    <t>DESCRIPTION</t>
  </si>
  <si>
    <t>UNIT</t>
  </si>
  <si>
    <t>APPROXIMATE INVESTMENT</t>
  </si>
  <si>
    <t>Oncopediatric Treatment Integral Care (Integral Support)</t>
  </si>
  <si>
    <t>Purchase of oncological and collateral medicines</t>
  </si>
  <si>
    <t>Lot</t>
  </si>
  <si>
    <t>Purchase of prostheses for the beneficiaries under treatment.</t>
  </si>
  <si>
    <t>Beneficiaries transportation costs</t>
  </si>
  <si>
    <t>Visits</t>
  </si>
  <si>
    <t>Food Service</t>
  </si>
  <si>
    <t>Nutritional supplements supply</t>
  </si>
  <si>
    <t>Basic food basket supply</t>
  </si>
  <si>
    <t>Training workshops for beneficiaries and staff</t>
  </si>
  <si>
    <t>Workshop</t>
  </si>
  <si>
    <t>Design and development of recreational activities.</t>
  </si>
  <si>
    <t>Action</t>
  </si>
  <si>
    <t>DESCRIPCIÓN</t>
  </si>
  <si>
    <t>UNIDAD DE MEDIDA</t>
  </si>
  <si>
    <t>INVERSION APROXIMADA</t>
  </si>
  <si>
    <t>Supplies for cleaning the AMANC SLP center 
Supplies for the personal cleanliness of the beneficiaries.</t>
  </si>
  <si>
    <t>Funeral expenses</t>
  </si>
  <si>
    <t>Field research</t>
  </si>
  <si>
    <t>Control File</t>
  </si>
  <si>
    <t>Files</t>
  </si>
  <si>
    <t>Design and printing of triptychs, posters, canvases and information leaflets</t>
  </si>
  <si>
    <t>Operating Team Centro AMANC SLP</t>
  </si>
  <si>
    <t>Staff wages and salaries</t>
  </si>
  <si>
    <t>Employment</t>
  </si>
  <si>
    <t>Staff ISR</t>
  </si>
  <si>
    <t xml:space="preserve"> </t>
  </si>
  <si>
    <t xml:space="preserve">Pago de Servicios </t>
  </si>
  <si>
    <t>Center Basic Services</t>
  </si>
  <si>
    <t>Administrative expenses</t>
  </si>
  <si>
    <t xml:space="preserve">Gastos Administrativos </t>
  </si>
  <si>
    <t>Stationery</t>
  </si>
  <si>
    <t>Maintenance</t>
  </si>
  <si>
    <t>Mantenimiento del Edificio</t>
  </si>
  <si>
    <t>Maintenance of facilities, safety equipment, etc.)</t>
  </si>
  <si>
    <t xml:space="preserve">  </t>
  </si>
  <si>
    <t>JAN</t>
  </si>
  <si>
    <t>FEB</t>
  </si>
  <si>
    <t>MAR</t>
  </si>
  <si>
    <t>APR</t>
  </si>
  <si>
    <t>MAY</t>
  </si>
  <si>
    <t>JUN</t>
  </si>
  <si>
    <t>JUL</t>
  </si>
  <si>
    <t>AUG</t>
  </si>
  <si>
    <t>SEP</t>
  </si>
  <si>
    <t>OCT</t>
  </si>
  <si>
    <t>NOV</t>
  </si>
  <si>
    <t>DEC</t>
  </si>
  <si>
    <t>TOTAL</t>
  </si>
  <si>
    <t>Lote</t>
  </si>
  <si>
    <t>Visitas</t>
  </si>
  <si>
    <t>Taller</t>
  </si>
  <si>
    <t>Acción</t>
  </si>
  <si>
    <t>Expediente</t>
  </si>
  <si>
    <t>Empleo</t>
  </si>
  <si>
    <t xml:space="preserve">                         BUDGET HEADING DESCRIPTION</t>
  </si>
  <si>
    <t>BUDGET HEADING</t>
  </si>
  <si>
    <t>Necessary action so the minors can carry out their medical treatments according to the type of cancer they present. As well to help them combating the side effects that they entail and which endanger the health and life of the patient.</t>
  </si>
  <si>
    <t>In specific cases during the treatments, the minors require some type of prosthesis that could be permanent. This is indispensable for them to have a normal life. Sometimes they required wheelchairs or crutches.</t>
  </si>
  <si>
    <t>The children that take the treatments live far from the hospital an the AMANC center. They have between 6 and 8 members in their families. The few income they have and comes from working on the field. Paying the transportation costs becomes a difficulty for the families. 
Helping paying theses costos becomes a way to avoid abandonment of treatment due to lack of resources.</t>
  </si>
  <si>
    <t>During their treatment and hospitalization children and accompanying family members are provided with food service at the AMANC SLP Center. This service favors the health of the child by increasing the body defenses while receiving the treatments.</t>
  </si>
  <si>
    <t>As a result of the aggressive cancer treatments, the children are continually affected by lower body defenses, causing them to be more vulnerable to infections and other diseases. The treating doctors indicate for some patients, in addition to a balance diet, nutritional supplements for a faster and more satisfactory recovery.</t>
  </si>
  <si>
    <t>Basic food basket suplpy</t>
  </si>
  <si>
    <t>The beneficiaries of AMANC SLP receive a monthly basic food basket so they can have some food safe for themselves, or deliver it to the person who stays home taking care of the patient's siblings to feed them.</t>
  </si>
  <si>
    <t>During the stay of the minor and the accompanying family member at the AMANC SLP Center, a rigorous control of both the cleaning of facilities and personal hygiene is necessary. This allows general health conditions to be adequate, thus preventing infections that put at risk the health of the patient. In addition, it is important that this habits continue at the homes of each patient.</t>
  </si>
  <si>
    <t>When a child dies during the treatment at the State's Central Hospital, the AMANC SLP Center fully pays the funeral expenses and transfers the child to his / her place of origin.</t>
  </si>
  <si>
    <t>It is important and indispensable the training in various areas of the direct and indirect beneficiaries, in order to transform and improve their quality of life. The training and constant professionalisation of the staff will provide quality and warmth service.</t>
  </si>
  <si>
    <t>Action aimed at providing pleasant moments to the beneficiaries attended, in order to motivate them to continue in their treatments and forget for a moment the suffering caused by such aggressive treatments.</t>
  </si>
  <si>
    <t>The AMANC SLP Center basic services are indispensable and need to be covered to offer the best possible conditions to all children.</t>
  </si>
  <si>
    <t>The personal and medical information of each child is controlled through physical files to account for how each of the them is responding to the treatment.</t>
  </si>
  <si>
    <t>Necessary supplies for the different service departments in the AMANC SLP Center.</t>
  </si>
  <si>
    <t>It is essential to have a multidisciplinary team that can provide comprehensive support to children with cancer and their families. This team will carry out actions aimed at providing the quality and warmth service that increases life chances through follow-up, accompaniment and all complementary services.</t>
  </si>
  <si>
    <t>Actions and supplies required to keep in good condition the elements that are indispensable to provide integral support to each beneficiary and his / her family.</t>
  </si>
  <si>
    <t>It is important to know the space in which the child and the family are developed, as well as the environment in which they live. These factors may jeopardize the effectiveness of the treatment.</t>
  </si>
  <si>
    <t>Through this action, the beneficiary, the family and the society in general are informed, oriented and trained about the alarm signals for the early detection of childhood cancer, the support provided by AMANC SLP to its beneficiaries, and the possibilities of achieving recovery.</t>
  </si>
  <si>
    <t>Campamento y eventos lúdicos para los menores</t>
  </si>
  <si>
    <t>Para que cada menor encuntre la fortaleza de continuar con los tratamientos, es importante que no solo se someta a los dolorosos procedimiento médicos para llevarlos a cabo, es necesario que por momentos se olvide de eso y disfrute como cualquier otro niño o adolescente, esto permite que su actitud ante el proceso que esta pasando sea diferente.</t>
  </si>
  <si>
    <t>Detección temprana de cáncer infantil</t>
  </si>
  <si>
    <t xml:space="preserve">Un grave obstáculo que se presenta para que aquellos menores con cáncer sean atendidos oportunamente y con los tratamientos adecuados, es la detección tardía del cáncer. </t>
  </si>
  <si>
    <t>OPERATIONAL PLANNING 2017 (USD DOLLARS)</t>
  </si>
  <si>
    <t>OPERATIONAL PLANNING  2017 (USD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</si>
</sst>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quot;$&quot;#,##0.00"/>
    <numFmt numFmtId="43" formatCode="_-* #,##0.00_-;\-* #,##0.00_-;_-* &quot;-&quot;??_-;_-@_-"/>
    <numFmt numFmtId="164" formatCode="&quot;$&quot;#,##0.00"/>
    <numFmt numFmtId="165" formatCode="&quot;$&quot;\ #,##0.00"/>
    <numFmt numFmtId="166" formatCode="#,##0.0"/>
  </numFmts>
  <fonts count="24" x14ac:knownFonts="1">
    <font>
      <sz val="10"/>
      <name val="Arial"/>
    </font>
    <font>
      <sz val="10"/>
      <name val="Arial"/>
    </font>
    <font>
      <b/>
      <sz val="14"/>
      <name val="Arial"/>
      <family val="2"/>
    </font>
    <font>
      <b/>
      <sz val="12"/>
      <name val="Arial"/>
      <family val="2"/>
    </font>
    <font>
      <b/>
      <sz val="11"/>
      <name val="Arial"/>
      <family val="2"/>
    </font>
    <font>
      <b/>
      <sz val="8"/>
      <name val="Arial"/>
      <family val="2"/>
    </font>
    <font>
      <b/>
      <sz val="10"/>
      <name val="Arial"/>
      <family val="2"/>
    </font>
    <font>
      <sz val="10"/>
      <name val="Arial"/>
      <family val="2"/>
    </font>
    <font>
      <b/>
      <sz val="9"/>
      <name val="Arial"/>
      <family val="2"/>
    </font>
    <font>
      <sz val="8"/>
      <name val="Arial"/>
      <family val="2"/>
    </font>
    <font>
      <b/>
      <sz val="16"/>
      <name val="Arial"/>
      <family val="2"/>
    </font>
    <font>
      <b/>
      <sz val="10"/>
      <color indexed="10"/>
      <name val="Arial"/>
      <family val="2"/>
    </font>
    <font>
      <b/>
      <sz val="8"/>
      <color indexed="12"/>
      <name val="Arial"/>
      <family val="2"/>
    </font>
    <font>
      <b/>
      <sz val="11"/>
      <color indexed="10"/>
      <name val="Arial"/>
      <family val="2"/>
    </font>
    <font>
      <b/>
      <sz val="8"/>
      <color indexed="10"/>
      <name val="Arial"/>
      <family val="2"/>
    </font>
    <font>
      <b/>
      <sz val="10"/>
      <color indexed="12"/>
      <name val="Arial"/>
      <family val="2"/>
    </font>
    <font>
      <sz val="10"/>
      <color indexed="12"/>
      <name val="Arial"/>
      <family val="2"/>
    </font>
    <font>
      <b/>
      <sz val="13"/>
      <name val="Arial"/>
      <family val="2"/>
    </font>
    <font>
      <b/>
      <sz val="20"/>
      <name val="Arial"/>
      <family val="2"/>
    </font>
    <font>
      <b/>
      <sz val="18"/>
      <name val="Arial"/>
      <family val="2"/>
    </font>
    <font>
      <sz val="15"/>
      <name val="Arial"/>
      <family val="2"/>
    </font>
    <font>
      <b/>
      <sz val="20"/>
      <color indexed="12"/>
      <name val="Arial"/>
      <family val="2"/>
    </font>
    <font>
      <b/>
      <sz val="11"/>
      <color indexed="56"/>
      <name val="Arial"/>
      <family val="2"/>
    </font>
    <font>
      <b/>
      <sz val="10"/>
      <color indexed="62"/>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8"/>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8"/>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top/>
      <bottom style="thin">
        <color indexed="8"/>
      </bottom>
      <diagonal/>
    </border>
    <border>
      <left/>
      <right/>
      <top/>
      <bottom style="thin">
        <color indexed="8"/>
      </bottom>
      <diagonal/>
    </border>
    <border>
      <left style="thin">
        <color indexed="8"/>
      </left>
      <right/>
      <top/>
      <bottom/>
      <diagonal/>
    </border>
  </borders>
  <cellStyleXfs count="2">
    <xf numFmtId="0" fontId="0" fillId="0" borderId="0"/>
    <xf numFmtId="43" fontId="1" fillId="0" borderId="0" applyFont="0" applyFill="0" applyBorder="0" applyAlignment="0" applyProtection="0"/>
  </cellStyleXfs>
  <cellXfs count="215">
    <xf numFmtId="0" fontId="0" fillId="0" borderId="0" xfId="0"/>
    <xf numFmtId="0" fontId="1" fillId="0" borderId="0" xfId="0" applyFont="1"/>
    <xf numFmtId="0" fontId="1" fillId="0" borderId="1" xfId="0" applyFont="1" applyBorder="1" applyAlignment="1">
      <alignment horizontal="center"/>
    </xf>
    <xf numFmtId="0" fontId="1" fillId="0" borderId="1" xfId="0" applyFont="1" applyFill="1" applyBorder="1" applyAlignment="1">
      <alignment horizontal="center"/>
    </xf>
    <xf numFmtId="0" fontId="1" fillId="0" borderId="0" xfId="0" applyFont="1" applyBorder="1"/>
    <xf numFmtId="0" fontId="4" fillId="0" borderId="1" xfId="0" applyFont="1" applyBorder="1" applyAlignment="1">
      <alignment horizontal="lef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3"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5" fillId="0" borderId="6" xfId="0" applyFont="1" applyBorder="1" applyAlignment="1">
      <alignment vertical="center"/>
    </xf>
    <xf numFmtId="0" fontId="0" fillId="0" borderId="0" xfId="0" applyBorder="1"/>
    <xf numFmtId="0" fontId="2" fillId="0" borderId="0" xfId="0" applyFont="1" applyAlignment="1"/>
    <xf numFmtId="0" fontId="5" fillId="0" borderId="0" xfId="0" applyFont="1" applyBorder="1" applyAlignment="1"/>
    <xf numFmtId="165" fontId="0" fillId="0" borderId="0" xfId="0" applyNumberFormat="1"/>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166" fontId="0" fillId="0" borderId="0" xfId="0" applyNumberFormat="1"/>
    <xf numFmtId="165" fontId="14"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0" fillId="0" borderId="0" xfId="0" applyFill="1"/>
    <xf numFmtId="0" fontId="2" fillId="0" borderId="0" xfId="0" applyFont="1" applyFill="1" applyAlignment="1"/>
    <xf numFmtId="0" fontId="3" fillId="0" borderId="0" xfId="0" applyFont="1" applyFill="1" applyAlignment="1"/>
    <xf numFmtId="0" fontId="4" fillId="0" borderId="0" xfId="0" applyFont="1" applyFill="1" applyAlignment="1">
      <alignment horizontal="center"/>
    </xf>
    <xf numFmtId="0" fontId="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ill="1" applyBorder="1"/>
    <xf numFmtId="0" fontId="6" fillId="0" borderId="0" xfId="0" applyFont="1" applyFill="1" applyBorder="1" applyAlignment="1">
      <alignment horizontal="left" vertical="top" wrapText="1"/>
    </xf>
    <xf numFmtId="0" fontId="0" fillId="0" borderId="0" xfId="0" applyFill="1" applyBorder="1" applyAlignment="1">
      <alignment horizontal="left" vertical="center" wrapText="1"/>
    </xf>
    <xf numFmtId="0" fontId="5" fillId="0" borderId="0" xfId="0" applyFont="1" applyFill="1" applyBorder="1" applyAlignment="1">
      <alignment horizontal="center"/>
    </xf>
    <xf numFmtId="0" fontId="10" fillId="0" borderId="0" xfId="0" applyFont="1" applyFill="1" applyAlignment="1">
      <alignment horizontal="center"/>
    </xf>
    <xf numFmtId="165" fontId="6" fillId="0" borderId="7" xfId="0" applyNumberFormat="1" applyFont="1" applyFill="1" applyBorder="1" applyAlignment="1">
      <alignment horizontal="right"/>
    </xf>
    <xf numFmtId="165" fontId="6" fillId="0" borderId="0" xfId="0" applyNumberFormat="1" applyFont="1" applyFill="1" applyBorder="1" applyAlignment="1">
      <alignment horizontal="right"/>
    </xf>
    <xf numFmtId="165" fontId="6" fillId="0" borderId="0" xfId="1" applyNumberFormat="1" applyFont="1" applyFill="1" applyBorder="1" applyAlignment="1">
      <alignment horizontal="right"/>
    </xf>
    <xf numFmtId="165" fontId="6" fillId="0" borderId="0" xfId="1" applyNumberFormat="1" applyFont="1" applyFill="1" applyBorder="1"/>
    <xf numFmtId="165" fontId="0" fillId="0" borderId="0" xfId="0" applyNumberFormat="1" applyFill="1" applyBorder="1" applyAlignment="1">
      <alignment horizontal="right"/>
    </xf>
    <xf numFmtId="165" fontId="0" fillId="0" borderId="0" xfId="0" applyNumberFormat="1" applyFill="1"/>
    <xf numFmtId="166" fontId="0" fillId="0" borderId="0" xfId="0" applyNumberFormat="1" applyFill="1"/>
    <xf numFmtId="165" fontId="15" fillId="0" borderId="0" xfId="1" applyNumberFormat="1" applyFont="1" applyAlignment="1">
      <alignment horizontal="center"/>
    </xf>
    <xf numFmtId="0" fontId="7" fillId="0" borderId="1" xfId="0" applyFont="1" applyFill="1" applyBorder="1" applyAlignment="1">
      <alignment horizontal="center" vertical="center" wrapText="1"/>
    </xf>
    <xf numFmtId="165" fontId="6" fillId="0" borderId="1" xfId="0" applyNumberFormat="1" applyFont="1" applyFill="1" applyBorder="1" applyAlignment="1">
      <alignment horizontal="right"/>
    </xf>
    <xf numFmtId="0" fontId="0" fillId="0" borderId="1" xfId="0" applyFill="1" applyBorder="1" applyAlignment="1">
      <alignment horizontal="center"/>
    </xf>
    <xf numFmtId="0" fontId="7" fillId="0" borderId="1" xfId="0" applyFont="1" applyBorder="1" applyAlignment="1">
      <alignment horizontal="justify" vertical="center" wrapText="1"/>
    </xf>
    <xf numFmtId="0" fontId="0" fillId="0" borderId="1" xfId="0"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0" xfId="0" applyFont="1"/>
    <xf numFmtId="165" fontId="23" fillId="0" borderId="0" xfId="1" applyNumberFormat="1" applyFont="1" applyBorder="1"/>
    <xf numFmtId="0" fontId="7" fillId="0" borderId="1" xfId="0" applyFont="1" applyBorder="1" applyAlignment="1">
      <alignment vertical="center" wrapText="1"/>
    </xf>
    <xf numFmtId="0" fontId="7" fillId="0" borderId="0" xfId="0" applyFont="1" applyBorder="1" applyAlignment="1">
      <alignment vertical="center" wrapText="1"/>
    </xf>
    <xf numFmtId="0" fontId="0" fillId="0" borderId="0" xfId="0" applyFill="1" applyBorder="1" applyAlignment="1">
      <alignment vertical="center" wrapText="1"/>
    </xf>
    <xf numFmtId="0" fontId="7" fillId="0" borderId="0" xfId="0" applyFont="1" applyFill="1" applyBorder="1" applyAlignment="1">
      <alignment vertical="center" wrapText="1"/>
    </xf>
    <xf numFmtId="0" fontId="0" fillId="0" borderId="0" xfId="0" applyBorder="1" applyAlignment="1">
      <alignment vertical="center" wrapText="1"/>
    </xf>
    <xf numFmtId="0" fontId="7" fillId="0" borderId="1" xfId="0" applyFont="1" applyBorder="1" applyAlignment="1">
      <alignment vertical="center"/>
    </xf>
    <xf numFmtId="165" fontId="12"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 fillId="0" borderId="1" xfId="0" applyFont="1" applyFill="1" applyBorder="1" applyAlignment="1">
      <alignment horizontal="center" wrapText="1"/>
    </xf>
    <xf numFmtId="164" fontId="0" fillId="0" borderId="0" xfId="0" applyNumberFormat="1" applyFill="1"/>
    <xf numFmtId="4" fontId="0" fillId="0" borderId="0" xfId="0" applyNumberFormat="1" applyFill="1"/>
    <xf numFmtId="164" fontId="0" fillId="0" borderId="0" xfId="0" applyNumberFormat="1"/>
    <xf numFmtId="164" fontId="6" fillId="0" borderId="1" xfId="0" applyNumberFormat="1" applyFont="1" applyFill="1" applyBorder="1" applyAlignment="1">
      <alignment horizontal="right"/>
    </xf>
    <xf numFmtId="7" fontId="6" fillId="0" borderId="1" xfId="0" applyNumberFormat="1" applyFont="1" applyFill="1" applyBorder="1" applyAlignment="1">
      <alignment horizontal="right"/>
    </xf>
    <xf numFmtId="39" fontId="7" fillId="0" borderId="1" xfId="0" applyNumberFormat="1" applyFont="1" applyFill="1" applyBorder="1" applyAlignment="1">
      <alignment horizontal="right" wrapText="1"/>
    </xf>
    <xf numFmtId="39" fontId="7" fillId="0" borderId="6" xfId="0" applyNumberFormat="1" applyFont="1" applyFill="1" applyBorder="1" applyAlignment="1">
      <alignment horizontal="right" wrapText="1"/>
    </xf>
    <xf numFmtId="4" fontId="7" fillId="0" borderId="1" xfId="0" applyNumberFormat="1" applyFont="1" applyFill="1" applyBorder="1" applyAlignment="1">
      <alignment horizontal="right" wrapText="1"/>
    </xf>
    <xf numFmtId="4" fontId="7" fillId="0" borderId="6" xfId="0" applyNumberFormat="1" applyFont="1" applyFill="1" applyBorder="1" applyAlignment="1">
      <alignment horizontal="right" wrapText="1"/>
    </xf>
    <xf numFmtId="0" fontId="0" fillId="0" borderId="0" xfId="0" applyAlignment="1">
      <alignment vertical="center"/>
    </xf>
    <xf numFmtId="0" fontId="0" fillId="0" borderId="0" xfId="0"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0" fillId="0" borderId="8" xfId="0" applyBorder="1" applyAlignment="1">
      <alignment vertical="center"/>
    </xf>
    <xf numFmtId="0" fontId="0" fillId="0" borderId="0" xfId="0" applyFill="1" applyBorder="1" applyAlignment="1">
      <alignment vertical="center"/>
    </xf>
    <xf numFmtId="0" fontId="6"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0" fillId="0" borderId="0" xfId="0" applyBorder="1" applyAlignment="1">
      <alignment vertical="center"/>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8" fillId="0" borderId="0" xfId="0" applyFont="1" applyBorder="1" applyAlignment="1">
      <alignment horizontal="center" vertical="center"/>
    </xf>
    <xf numFmtId="165" fontId="6" fillId="0" borderId="7" xfId="0" applyNumberFormat="1" applyFont="1" applyFill="1" applyBorder="1" applyAlignment="1">
      <alignment horizontal="right" vertical="center"/>
    </xf>
    <xf numFmtId="165" fontId="6" fillId="0" borderId="0" xfId="0" applyNumberFormat="1" applyFont="1" applyFill="1" applyBorder="1" applyAlignment="1">
      <alignment horizontal="right" vertical="center"/>
    </xf>
    <xf numFmtId="164" fontId="6" fillId="0" borderId="0" xfId="0" applyNumberFormat="1" applyFont="1" applyBorder="1" applyAlignment="1">
      <alignment horizontal="center" vertical="center"/>
    </xf>
    <xf numFmtId="0" fontId="7" fillId="0" borderId="1" xfId="0" applyFont="1" applyFill="1" applyBorder="1" applyAlignment="1">
      <alignment horizontal="center" vertical="center"/>
    </xf>
    <xf numFmtId="165" fontId="11" fillId="0" borderId="0" xfId="0" applyNumberFormat="1" applyFont="1" applyFill="1" applyBorder="1" applyAlignment="1">
      <alignment vertical="center"/>
    </xf>
    <xf numFmtId="164" fontId="0" fillId="0" borderId="0" xfId="0" applyNumberFormat="1" applyFill="1" applyBorder="1" applyAlignment="1">
      <alignment vertical="center"/>
    </xf>
    <xf numFmtId="165" fontId="6" fillId="0" borderId="0" xfId="1" applyNumberFormat="1" applyFont="1" applyFill="1" applyBorder="1" applyAlignment="1">
      <alignment horizontal="right" vertical="center"/>
    </xf>
    <xf numFmtId="165" fontId="15" fillId="0" borderId="0" xfId="0" applyNumberFormat="1" applyFont="1" applyFill="1" applyBorder="1" applyAlignment="1">
      <alignment vertical="center"/>
    </xf>
    <xf numFmtId="0" fontId="11" fillId="0" borderId="0" xfId="0" applyFont="1" applyFill="1" applyBorder="1" applyAlignment="1">
      <alignment vertical="center"/>
    </xf>
    <xf numFmtId="0" fontId="15" fillId="0" borderId="0" xfId="0" applyFont="1" applyFill="1" applyBorder="1" applyAlignment="1">
      <alignment vertical="center"/>
    </xf>
    <xf numFmtId="4" fontId="15" fillId="0" borderId="0" xfId="0" applyNumberFormat="1" applyFont="1" applyFill="1" applyBorder="1" applyAlignment="1">
      <alignment vertical="center"/>
    </xf>
    <xf numFmtId="4" fontId="11" fillId="0" borderId="0" xfId="0" applyNumberFormat="1" applyFont="1" applyFill="1" applyBorder="1" applyAlignment="1">
      <alignment vertical="center"/>
    </xf>
    <xf numFmtId="43" fontId="16" fillId="0" borderId="0" xfId="0" applyNumberFormat="1" applyFont="1" applyFill="1" applyBorder="1" applyAlignment="1">
      <alignment vertical="center"/>
    </xf>
    <xf numFmtId="43" fontId="0" fillId="0" borderId="0" xfId="0" applyNumberFormat="1" applyFill="1" applyBorder="1" applyAlignment="1">
      <alignment vertical="center"/>
    </xf>
    <xf numFmtId="165" fontId="0" fillId="0" borderId="0" xfId="0" applyNumberFormat="1" applyAlignment="1">
      <alignment vertical="center"/>
    </xf>
    <xf numFmtId="165" fontId="6" fillId="0" borderId="0" xfId="1" applyNumberFormat="1" applyFont="1" applyFill="1" applyBorder="1" applyAlignment="1">
      <alignment vertical="center"/>
    </xf>
    <xf numFmtId="165" fontId="0" fillId="0" borderId="0" xfId="0" applyNumberFormat="1" applyFill="1" applyBorder="1" applyAlignment="1">
      <alignment horizontal="right" vertical="center"/>
    </xf>
    <xf numFmtId="165" fontId="0" fillId="0" borderId="0" xfId="0" applyNumberFormat="1" applyFill="1" applyAlignment="1">
      <alignment vertical="center"/>
    </xf>
    <xf numFmtId="165" fontId="0" fillId="0" borderId="0" xfId="0" applyNumberFormat="1" applyFill="1" applyBorder="1" applyAlignment="1">
      <alignment vertical="center"/>
    </xf>
    <xf numFmtId="166" fontId="0" fillId="0" borderId="0" xfId="0" applyNumberFormat="1" applyAlignment="1">
      <alignment vertical="center"/>
    </xf>
    <xf numFmtId="166" fontId="0" fillId="0" borderId="0" xfId="0" applyNumberFormat="1" applyFill="1" applyAlignment="1">
      <alignment vertical="center"/>
    </xf>
    <xf numFmtId="166" fontId="0" fillId="0" borderId="0" xfId="0" applyNumberFormat="1" applyFill="1" applyBorder="1" applyAlignment="1">
      <alignment vertical="center"/>
    </xf>
    <xf numFmtId="0" fontId="7" fillId="0" borderId="0" xfId="0" applyFont="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9"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0" fillId="0" borderId="0" xfId="0" applyAlignment="1">
      <alignment vertical="center"/>
    </xf>
    <xf numFmtId="4" fontId="1" fillId="0" borderId="1" xfId="0" applyNumberFormat="1" applyFont="1" applyFill="1" applyBorder="1" applyAlignment="1">
      <alignment horizontal="right"/>
    </xf>
    <xf numFmtId="4" fontId="1" fillId="0" borderId="6" xfId="0" applyNumberFormat="1" applyFont="1" applyFill="1" applyBorder="1" applyAlignment="1">
      <alignment horizontal="right"/>
    </xf>
    <xf numFmtId="4" fontId="1" fillId="0" borderId="1" xfId="0" applyNumberFormat="1" applyFont="1" applyBorder="1" applyAlignment="1">
      <alignment horizontal="right"/>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18" fillId="0" borderId="4" xfId="0" applyFont="1" applyBorder="1" applyAlignment="1">
      <alignment horizontal="center" vertical="center"/>
    </xf>
    <xf numFmtId="0" fontId="18" fillId="0" borderId="15" xfId="0" applyFont="1" applyBorder="1" applyAlignment="1">
      <alignment horizontal="center" vertical="center"/>
    </xf>
    <xf numFmtId="0" fontId="2" fillId="0" borderId="10" xfId="0" applyFont="1" applyBorder="1" applyAlignment="1">
      <alignment horizontal="center" vertical="center" wrapText="1"/>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8" fillId="0" borderId="0" xfId="0" applyFont="1" applyBorder="1" applyAlignment="1">
      <alignment horizontal="center" vertical="center" wrapText="1"/>
    </xf>
    <xf numFmtId="0" fontId="7" fillId="0" borderId="6" xfId="0" applyFont="1" applyFill="1" applyBorder="1" applyAlignment="1">
      <alignment horizontal="left" vertical="center" wrapText="1"/>
    </xf>
    <xf numFmtId="0" fontId="7" fillId="0" borderId="8" xfId="0" applyFont="1" applyFill="1" applyBorder="1" applyAlignment="1">
      <alignment horizontal="left" vertical="center" wrapText="1"/>
    </xf>
    <xf numFmtId="0" fontId="18" fillId="0" borderId="0" xfId="0" applyFont="1" applyBorder="1" applyAlignment="1">
      <alignment horizontal="center" vertical="center"/>
    </xf>
    <xf numFmtId="0" fontId="2" fillId="0" borderId="12" xfId="0" applyFont="1" applyBorder="1" applyAlignment="1">
      <alignment horizontal="center" vertical="center" wrapText="1"/>
    </xf>
    <xf numFmtId="0" fontId="0" fillId="0" borderId="15" xfId="0" applyBorder="1" applyAlignment="1">
      <alignment horizontal="center" vertical="center"/>
    </xf>
    <xf numFmtId="165" fontId="20" fillId="0" borderId="6" xfId="0" applyNumberFormat="1" applyFont="1" applyFill="1" applyBorder="1" applyAlignment="1">
      <alignment horizontal="center" vertical="center" wrapText="1"/>
    </xf>
    <xf numFmtId="165" fontId="20" fillId="0" borderId="9" xfId="0" applyNumberFormat="1" applyFont="1" applyFill="1" applyBorder="1" applyAlignment="1">
      <alignment horizontal="center" vertical="center" wrapText="1"/>
    </xf>
    <xf numFmtId="165" fontId="20" fillId="0" borderId="8" xfId="0" applyNumberFormat="1" applyFont="1" applyFill="1" applyBorder="1" applyAlignment="1">
      <alignment horizontal="center"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165" fontId="0" fillId="0" borderId="0" xfId="0" applyNumberFormat="1" applyBorder="1" applyAlignment="1">
      <alignment horizontal="right" vertical="center"/>
    </xf>
    <xf numFmtId="0" fontId="18" fillId="0" borderId="13" xfId="0" applyFont="1" applyBorder="1" applyAlignment="1">
      <alignment horizontal="center" vertical="center"/>
    </xf>
    <xf numFmtId="0" fontId="18" fillId="0" borderId="16" xfId="0" applyFont="1" applyBorder="1" applyAlignment="1">
      <alignment horizontal="center" vertical="center"/>
    </xf>
    <xf numFmtId="0" fontId="17" fillId="3" borderId="6" xfId="0" applyFont="1" applyFill="1" applyBorder="1" applyAlignment="1">
      <alignment horizontal="left" vertical="center" wrapText="1"/>
    </xf>
    <xf numFmtId="0" fontId="17" fillId="3" borderId="9" xfId="0" applyFont="1" applyFill="1" applyBorder="1" applyAlignment="1">
      <alignment horizontal="left" vertical="center" wrapText="1"/>
    </xf>
    <xf numFmtId="0" fontId="17" fillId="3" borderId="8" xfId="0" applyFont="1" applyFill="1"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right" vertical="center"/>
    </xf>
    <xf numFmtId="165" fontId="21" fillId="0" borderId="12" xfId="1" applyNumberFormat="1" applyFont="1" applyBorder="1" applyAlignment="1">
      <alignment horizontal="center" vertical="center"/>
    </xf>
    <xf numFmtId="0" fontId="7" fillId="0" borderId="6" xfId="0" applyFont="1" applyFill="1" applyBorder="1" applyAlignment="1">
      <alignment horizontal="left" vertical="center"/>
    </xf>
    <xf numFmtId="0" fontId="7" fillId="0" borderId="8" xfId="0" applyFont="1" applyFill="1" applyBorder="1" applyAlignment="1">
      <alignment horizontal="left" vertical="center"/>
    </xf>
    <xf numFmtId="0" fontId="7" fillId="0" borderId="10" xfId="0" applyFont="1" applyBorder="1" applyAlignment="1">
      <alignment horizontal="left" vertical="center" wrapText="1"/>
    </xf>
    <xf numFmtId="0" fontId="1" fillId="0" borderId="11" xfId="0" applyFont="1" applyBorder="1" applyAlignment="1">
      <alignment horizontal="left" vertical="center" wrapText="1"/>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10" xfId="0" applyFont="1" applyBorder="1" applyAlignment="1">
      <alignment horizontal="left" vertical="center" wrapText="1"/>
    </xf>
    <xf numFmtId="0" fontId="0" fillId="0" borderId="12" xfId="0" applyBorder="1" applyAlignment="1">
      <alignment vertical="center"/>
    </xf>
    <xf numFmtId="0" fontId="0" fillId="0" borderId="13"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6" fillId="2" borderId="10"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7" fillId="0" borderId="7" xfId="0" applyFont="1"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7" xfId="0" applyBorder="1" applyAlignment="1">
      <alignment horizontal="left" vertical="center" wrapText="1"/>
    </xf>
    <xf numFmtId="0" fontId="0" fillId="0" borderId="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6" fillId="0" borderId="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7" fillId="0" borderId="9" xfId="0" applyFont="1" applyBorder="1" applyAlignment="1">
      <alignment horizontal="left" vertical="center" wrapText="1"/>
    </xf>
    <xf numFmtId="0" fontId="1" fillId="0" borderId="8" xfId="0" applyFont="1" applyBorder="1" applyAlignment="1">
      <alignment horizontal="left"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6" fillId="0" borderId="22" xfId="0" applyFont="1" applyBorder="1" applyAlignment="1">
      <alignment horizontal="left" vertical="center" wrapText="1"/>
    </xf>
    <xf numFmtId="0" fontId="6" fillId="0" borderId="0" xfId="0" applyFont="1" applyBorder="1" applyAlignment="1">
      <alignment horizontal="left" vertical="center" wrapText="1"/>
    </xf>
    <xf numFmtId="0" fontId="6" fillId="2" borderId="9" xfId="0" applyFont="1" applyFill="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0"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5" fillId="0" borderId="1" xfId="0" applyFont="1" applyBorder="1" applyAlignment="1">
      <alignment horizontal="center" vertical="top"/>
    </xf>
    <xf numFmtId="0" fontId="2" fillId="0" borderId="1" xfId="0" applyFont="1" applyBorder="1" applyAlignment="1">
      <alignment horizontal="center" vertical="center" wrapText="1"/>
    </xf>
    <xf numFmtId="0" fontId="5" fillId="0" borderId="7" xfId="0" applyFont="1" applyBorder="1" applyAlignment="1">
      <alignment horizontal="center"/>
    </xf>
    <xf numFmtId="0" fontId="5" fillId="0" borderId="0" xfId="0" applyFont="1" applyBorder="1" applyAlignment="1">
      <alignment horizont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165" fontId="0" fillId="0" borderId="0" xfId="0" applyNumberFormat="1" applyBorder="1" applyAlignment="1">
      <alignment horizontal="right"/>
    </xf>
    <xf numFmtId="0" fontId="0" fillId="0" borderId="0" xfId="0" applyBorder="1" applyAlignment="1">
      <alignment horizontal="right"/>
    </xf>
    <xf numFmtId="0" fontId="18" fillId="0" borderId="0" xfId="0" applyFont="1" applyFill="1" applyAlignment="1">
      <alignment horizontal="center" vertical="center"/>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752475</xdr:colOff>
      <xdr:row>0</xdr:row>
      <xdr:rowOff>142875</xdr:rowOff>
    </xdr:from>
    <xdr:to>
      <xdr:col>2</xdr:col>
      <xdr:colOff>209550</xdr:colOff>
      <xdr:row>5</xdr:row>
      <xdr:rowOff>47625</xdr:rowOff>
    </xdr:to>
    <xdr:pic>
      <xdr:nvPicPr>
        <xdr:cNvPr id="2" name="Picture 1" descr="SLP mexico">
          <a:extLst>
            <a:ext uri="{FF2B5EF4-FFF2-40B4-BE49-F238E27FC236}">
              <a16:creationId xmlns:a16="http://schemas.microsoft.com/office/drawing/2014/main" id="{CB69285C-831D-474C-A5CB-BEF553683D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0" y="142875"/>
          <a:ext cx="6762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1000125</xdr:colOff>
      <xdr:row>2</xdr:row>
      <xdr:rowOff>28575</xdr:rowOff>
    </xdr:from>
    <xdr:to>
      <xdr:col>2</xdr:col>
      <xdr:colOff>457200</xdr:colOff>
      <xdr:row>6</xdr:row>
      <xdr:rowOff>95250</xdr:rowOff>
    </xdr:to>
    <xdr:pic>
      <xdr:nvPicPr>
        <xdr:cNvPr id="2" name="Picture 1" descr="SLP mexico">
          <a:extLst>
            <a:ext uri="{FF2B5EF4-FFF2-40B4-BE49-F238E27FC236}">
              <a16:creationId xmlns:a16="http://schemas.microsoft.com/office/drawing/2014/main" id="{ECA28DF4-ADD2-4301-A96D-32CCB3FDDA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 y="352425"/>
          <a:ext cx="6762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68"/>
  <sheetViews>
    <sheetView zoomScaleNormal="100" workbookViewId="0">
      <selection activeCell="A4" sqref="A4:P4"/>
    </sheetView>
  </sheetViews>
  <sheetFormatPr baseColWidth="10" defaultColWidth="11.42578125" defaultRowHeight="12.75" x14ac:dyDescent="0.2"/>
  <cols>
    <col min="1" max="1" width="17.28515625" style="69" customWidth="1"/>
    <col min="2" max="2" width="18.28515625" style="69" customWidth="1"/>
    <col min="3" max="3" width="11.42578125" style="69" bestFit="1" customWidth="1"/>
    <col min="4" max="11" width="11.5703125" style="69" customWidth="1"/>
    <col min="12" max="12" width="0.42578125" style="69" customWidth="1"/>
    <col min="13" max="14" width="11.5703125" style="69" customWidth="1"/>
    <col min="15" max="15" width="8.28515625" style="69" customWidth="1"/>
    <col min="16" max="16" width="13.140625" style="69" customWidth="1"/>
    <col min="17" max="17" width="3" style="70" customWidth="1"/>
    <col min="18" max="18" width="16.7109375" style="70" customWidth="1"/>
    <col min="19" max="19" width="13.28515625" style="69" bestFit="1" customWidth="1"/>
    <col min="20" max="20" width="13.28515625" style="69" customWidth="1"/>
    <col min="21" max="21" width="12.28515625" style="69" bestFit="1" customWidth="1"/>
    <col min="22" max="16384" width="11.42578125" style="69"/>
  </cols>
  <sheetData>
    <row r="2" spans="1:18" ht="20.25" x14ac:dyDescent="0.2">
      <c r="A2" s="155" t="s">
        <v>0</v>
      </c>
      <c r="B2" s="155"/>
      <c r="C2" s="155"/>
      <c r="D2" s="155"/>
      <c r="E2" s="155"/>
      <c r="F2" s="155"/>
      <c r="G2" s="155"/>
      <c r="H2" s="155"/>
      <c r="I2" s="155"/>
      <c r="J2" s="155"/>
      <c r="K2" s="155"/>
      <c r="L2" s="155"/>
      <c r="M2" s="155"/>
      <c r="N2" s="155"/>
      <c r="O2" s="155"/>
      <c r="P2" s="155"/>
    </row>
    <row r="3" spans="1:18" ht="11.25" customHeight="1" x14ac:dyDescent="0.2">
      <c r="A3" s="156"/>
      <c r="B3" s="156"/>
      <c r="C3" s="156"/>
      <c r="D3" s="156"/>
      <c r="E3" s="156"/>
      <c r="F3" s="156"/>
      <c r="G3" s="156"/>
      <c r="H3" s="156"/>
      <c r="I3" s="156"/>
      <c r="J3" s="156"/>
      <c r="K3" s="156"/>
      <c r="L3" s="156"/>
      <c r="M3" s="156"/>
      <c r="N3" s="156"/>
      <c r="O3" s="156"/>
      <c r="P3" s="71"/>
      <c r="Q3" s="72"/>
      <c r="R3" s="72"/>
    </row>
    <row r="4" spans="1:18" ht="15.75" x14ac:dyDescent="0.2">
      <c r="A4" s="157" t="s">
        <v>1</v>
      </c>
      <c r="B4" s="157"/>
      <c r="C4" s="157"/>
      <c r="D4" s="157"/>
      <c r="E4" s="157"/>
      <c r="F4" s="157"/>
      <c r="G4" s="157"/>
      <c r="H4" s="157"/>
      <c r="I4" s="157"/>
      <c r="J4" s="157"/>
      <c r="K4" s="157"/>
      <c r="L4" s="157"/>
      <c r="M4" s="157"/>
      <c r="N4" s="157"/>
      <c r="O4" s="157"/>
      <c r="P4" s="157"/>
      <c r="Q4" s="73"/>
      <c r="R4" s="73"/>
    </row>
    <row r="5" spans="1:18" ht="15" x14ac:dyDescent="0.2">
      <c r="A5" s="158" t="s">
        <v>102</v>
      </c>
      <c r="B5" s="158"/>
      <c r="C5" s="158"/>
      <c r="D5" s="158"/>
      <c r="E5" s="158"/>
      <c r="F5" s="158"/>
      <c r="G5" s="158"/>
      <c r="H5" s="158"/>
      <c r="I5" s="158"/>
      <c r="J5" s="158"/>
      <c r="K5" s="158"/>
      <c r="L5" s="158"/>
      <c r="M5" s="158"/>
      <c r="N5" s="158"/>
      <c r="O5" s="158"/>
      <c r="P5" s="158"/>
      <c r="Q5" s="74"/>
      <c r="R5" s="74"/>
    </row>
    <row r="6" spans="1:18" ht="15" x14ac:dyDescent="0.2">
      <c r="A6" s="158"/>
      <c r="B6" s="158"/>
      <c r="C6" s="158"/>
      <c r="D6" s="158"/>
      <c r="E6" s="158"/>
      <c r="F6" s="158"/>
      <c r="G6" s="158"/>
      <c r="H6" s="158"/>
      <c r="I6" s="158"/>
      <c r="J6" s="158"/>
      <c r="K6" s="158"/>
      <c r="L6" s="158"/>
      <c r="M6" s="158"/>
      <c r="N6" s="158"/>
      <c r="O6" s="158"/>
      <c r="P6" s="158"/>
    </row>
    <row r="7" spans="1:18" x14ac:dyDescent="0.2">
      <c r="A7" s="75"/>
      <c r="B7" s="75"/>
      <c r="C7" s="75"/>
      <c r="D7" s="75"/>
      <c r="E7" s="75"/>
      <c r="F7" s="75"/>
      <c r="G7" s="75"/>
      <c r="H7" s="75"/>
      <c r="I7" s="75"/>
      <c r="J7" s="75"/>
      <c r="K7" s="75"/>
      <c r="L7" s="75"/>
      <c r="M7" s="75"/>
      <c r="N7" s="76"/>
      <c r="O7" s="76"/>
      <c r="P7" s="112"/>
    </row>
    <row r="8" spans="1:18" ht="24.75" customHeight="1" x14ac:dyDescent="0.2">
      <c r="A8" s="5" t="s">
        <v>2</v>
      </c>
      <c r="B8" s="178" t="s">
        <v>3</v>
      </c>
      <c r="C8" s="179"/>
      <c r="D8" s="180" t="s">
        <v>4</v>
      </c>
      <c r="E8" s="181"/>
      <c r="F8" s="181"/>
      <c r="G8" s="181"/>
      <c r="H8" s="181"/>
      <c r="I8" s="181"/>
      <c r="J8" s="184" t="s">
        <v>5</v>
      </c>
      <c r="K8" s="185"/>
      <c r="L8" s="185"/>
      <c r="M8" s="185"/>
      <c r="N8" s="185"/>
      <c r="O8" s="185"/>
      <c r="P8" s="186"/>
      <c r="Q8" s="27"/>
      <c r="R8" s="27"/>
    </row>
    <row r="9" spans="1:18" ht="90" customHeight="1" x14ac:dyDescent="0.2">
      <c r="A9" s="6" t="s">
        <v>6</v>
      </c>
      <c r="B9" s="187" t="s">
        <v>7</v>
      </c>
      <c r="C9" s="188"/>
      <c r="D9" s="182"/>
      <c r="E9" s="183"/>
      <c r="F9" s="183"/>
      <c r="G9" s="183"/>
      <c r="H9" s="183"/>
      <c r="I9" s="183"/>
      <c r="J9" s="189" t="s">
        <v>8</v>
      </c>
      <c r="K9" s="190"/>
      <c r="L9" s="190"/>
      <c r="M9" s="190"/>
      <c r="N9" s="190"/>
      <c r="O9" s="190"/>
      <c r="P9" s="191"/>
      <c r="Q9" s="28"/>
      <c r="R9" s="28"/>
    </row>
    <row r="10" spans="1:18" ht="72" customHeight="1" x14ac:dyDescent="0.2">
      <c r="A10" s="6" t="s">
        <v>9</v>
      </c>
      <c r="B10" s="187" t="s">
        <v>10</v>
      </c>
      <c r="C10" s="188"/>
      <c r="D10" s="180" t="s">
        <v>11</v>
      </c>
      <c r="E10" s="181"/>
      <c r="F10" s="181"/>
      <c r="G10" s="181"/>
      <c r="H10" s="181"/>
      <c r="I10" s="181"/>
      <c r="J10" s="192"/>
      <c r="K10" s="193"/>
      <c r="L10" s="193"/>
      <c r="M10" s="193"/>
      <c r="N10" s="193"/>
      <c r="O10" s="193"/>
      <c r="P10" s="194"/>
      <c r="Q10" s="28"/>
      <c r="R10" s="28"/>
    </row>
    <row r="11" spans="1:18" ht="41.25" customHeight="1" x14ac:dyDescent="0.2">
      <c r="A11" s="7" t="s">
        <v>12</v>
      </c>
      <c r="B11" s="150" t="s">
        <v>13</v>
      </c>
      <c r="C11" s="151"/>
      <c r="D11" s="195"/>
      <c r="E11" s="196"/>
      <c r="F11" s="196"/>
      <c r="G11" s="196"/>
      <c r="H11" s="196"/>
      <c r="I11" s="196"/>
      <c r="J11" s="152" t="s">
        <v>14</v>
      </c>
      <c r="K11" s="153"/>
      <c r="L11" s="153"/>
      <c r="M11" s="153"/>
      <c r="N11" s="153"/>
      <c r="O11" s="153"/>
      <c r="P11" s="154"/>
      <c r="Q11" s="21"/>
      <c r="R11" s="21"/>
    </row>
    <row r="12" spans="1:18" ht="15.75" x14ac:dyDescent="0.2">
      <c r="A12" s="8"/>
      <c r="B12" s="9"/>
      <c r="C12" s="10"/>
      <c r="D12" s="182"/>
      <c r="E12" s="183"/>
      <c r="F12" s="183"/>
      <c r="G12" s="183"/>
      <c r="H12" s="183"/>
      <c r="I12" s="183"/>
      <c r="J12" s="152" t="s">
        <v>15</v>
      </c>
      <c r="K12" s="153"/>
      <c r="L12" s="153"/>
      <c r="M12" s="197">
        <v>421</v>
      </c>
      <c r="N12" s="197"/>
      <c r="O12" s="197"/>
      <c r="P12" s="77"/>
      <c r="Q12" s="78"/>
      <c r="R12" s="78"/>
    </row>
    <row r="13" spans="1:18" x14ac:dyDescent="0.2">
      <c r="A13" s="11"/>
      <c r="B13" s="198"/>
      <c r="C13" s="199"/>
      <c r="D13" s="198"/>
      <c r="E13" s="200"/>
      <c r="F13" s="200"/>
      <c r="G13" s="200"/>
      <c r="H13" s="200"/>
      <c r="I13" s="201"/>
      <c r="J13" s="152" t="s">
        <v>16</v>
      </c>
      <c r="K13" s="153"/>
      <c r="L13" s="153"/>
      <c r="M13" s="197">
        <v>842</v>
      </c>
      <c r="N13" s="197"/>
      <c r="O13" s="197"/>
      <c r="P13" s="77"/>
      <c r="Q13" s="78"/>
      <c r="R13" s="78"/>
    </row>
    <row r="14" spans="1:18" ht="12.75" customHeight="1" x14ac:dyDescent="0.2">
      <c r="A14" s="159" t="s">
        <v>17</v>
      </c>
      <c r="B14" s="160"/>
      <c r="C14" s="160"/>
      <c r="D14" s="160"/>
      <c r="E14" s="160"/>
      <c r="F14" s="161"/>
      <c r="G14" s="168" t="s">
        <v>18</v>
      </c>
      <c r="H14" s="169"/>
      <c r="I14" s="169"/>
      <c r="J14" s="169"/>
      <c r="K14" s="169"/>
      <c r="L14" s="169"/>
      <c r="M14" s="169"/>
      <c r="N14" s="169"/>
      <c r="O14" s="169"/>
      <c r="P14" s="170"/>
      <c r="Q14" s="79"/>
      <c r="R14" s="79"/>
    </row>
    <row r="15" spans="1:18" ht="12.75" customHeight="1" x14ac:dyDescent="0.2">
      <c r="A15" s="162"/>
      <c r="B15" s="163"/>
      <c r="C15" s="163"/>
      <c r="D15" s="163"/>
      <c r="E15" s="163"/>
      <c r="F15" s="164"/>
      <c r="G15" s="171" t="s">
        <v>19</v>
      </c>
      <c r="H15" s="172"/>
      <c r="I15" s="172"/>
      <c r="J15" s="172"/>
      <c r="K15" s="172"/>
      <c r="L15" s="172"/>
      <c r="M15" s="172"/>
      <c r="N15" s="172"/>
      <c r="O15" s="172"/>
      <c r="P15" s="173"/>
      <c r="Q15" s="31"/>
      <c r="R15" s="31"/>
    </row>
    <row r="16" spans="1:18" x14ac:dyDescent="0.2">
      <c r="A16" s="162"/>
      <c r="B16" s="163"/>
      <c r="C16" s="163"/>
      <c r="D16" s="163"/>
      <c r="E16" s="163"/>
      <c r="F16" s="164"/>
      <c r="G16" s="174"/>
      <c r="H16" s="172"/>
      <c r="I16" s="172"/>
      <c r="J16" s="172"/>
      <c r="K16" s="172"/>
      <c r="L16" s="172"/>
      <c r="M16" s="172"/>
      <c r="N16" s="172"/>
      <c r="O16" s="172"/>
      <c r="P16" s="173"/>
      <c r="Q16" s="31"/>
      <c r="R16" s="31"/>
    </row>
    <row r="17" spans="1:23" x14ac:dyDescent="0.2">
      <c r="A17" s="162"/>
      <c r="B17" s="163"/>
      <c r="C17" s="163"/>
      <c r="D17" s="163"/>
      <c r="E17" s="163"/>
      <c r="F17" s="164"/>
      <c r="G17" s="174"/>
      <c r="H17" s="172"/>
      <c r="I17" s="172"/>
      <c r="J17" s="172"/>
      <c r="K17" s="172"/>
      <c r="L17" s="172"/>
      <c r="M17" s="172"/>
      <c r="N17" s="172"/>
      <c r="O17" s="172"/>
      <c r="P17" s="173"/>
      <c r="Q17" s="31"/>
      <c r="R17" s="31"/>
      <c r="S17" s="112"/>
      <c r="T17" s="112"/>
      <c r="U17" s="112"/>
      <c r="V17" s="112"/>
      <c r="W17" s="112"/>
    </row>
    <row r="18" spans="1:23" x14ac:dyDescent="0.2">
      <c r="A18" s="162"/>
      <c r="B18" s="163"/>
      <c r="C18" s="163"/>
      <c r="D18" s="163"/>
      <c r="E18" s="163"/>
      <c r="F18" s="164"/>
      <c r="G18" s="174"/>
      <c r="H18" s="172"/>
      <c r="I18" s="172"/>
      <c r="J18" s="172"/>
      <c r="K18" s="172"/>
      <c r="L18" s="172"/>
      <c r="M18" s="172"/>
      <c r="N18" s="172"/>
      <c r="O18" s="172"/>
      <c r="P18" s="173"/>
      <c r="Q18" s="31"/>
      <c r="R18" s="31"/>
      <c r="S18" s="112"/>
      <c r="T18" s="112"/>
      <c r="U18" s="112"/>
      <c r="V18" s="112"/>
      <c r="W18" s="112"/>
    </row>
    <row r="19" spans="1:23" x14ac:dyDescent="0.2">
      <c r="A19" s="162"/>
      <c r="B19" s="163"/>
      <c r="C19" s="163"/>
      <c r="D19" s="163"/>
      <c r="E19" s="163"/>
      <c r="F19" s="164"/>
      <c r="G19" s="174"/>
      <c r="H19" s="172"/>
      <c r="I19" s="172"/>
      <c r="J19" s="172"/>
      <c r="K19" s="172"/>
      <c r="L19" s="172"/>
      <c r="M19" s="172"/>
      <c r="N19" s="172"/>
      <c r="O19" s="172"/>
      <c r="P19" s="173"/>
      <c r="Q19" s="31"/>
      <c r="R19" s="31"/>
      <c r="S19" s="112"/>
      <c r="T19" s="112"/>
      <c r="U19" s="112"/>
      <c r="V19" s="112"/>
      <c r="W19" s="112"/>
    </row>
    <row r="20" spans="1:23" x14ac:dyDescent="0.2">
      <c r="A20" s="162"/>
      <c r="B20" s="163"/>
      <c r="C20" s="163"/>
      <c r="D20" s="163"/>
      <c r="E20" s="163"/>
      <c r="F20" s="164"/>
      <c r="G20" s="174"/>
      <c r="H20" s="172"/>
      <c r="I20" s="172"/>
      <c r="J20" s="172"/>
      <c r="K20" s="172"/>
      <c r="L20" s="172"/>
      <c r="M20" s="172"/>
      <c r="N20" s="172"/>
      <c r="O20" s="172"/>
      <c r="P20" s="173"/>
      <c r="Q20" s="31"/>
      <c r="R20" s="31"/>
      <c r="S20" s="112"/>
      <c r="T20" s="112"/>
      <c r="U20" s="112"/>
      <c r="V20" s="112"/>
      <c r="W20" s="112"/>
    </row>
    <row r="21" spans="1:23" ht="20.25" customHeight="1" x14ac:dyDescent="0.2">
      <c r="A21" s="162"/>
      <c r="B21" s="163"/>
      <c r="C21" s="163"/>
      <c r="D21" s="163"/>
      <c r="E21" s="163"/>
      <c r="F21" s="164"/>
      <c r="G21" s="174"/>
      <c r="H21" s="172"/>
      <c r="I21" s="172"/>
      <c r="J21" s="172"/>
      <c r="K21" s="172"/>
      <c r="L21" s="172"/>
      <c r="M21" s="172"/>
      <c r="N21" s="172"/>
      <c r="O21" s="172"/>
      <c r="P21" s="173"/>
      <c r="Q21" s="31"/>
      <c r="R21" s="31"/>
      <c r="S21" s="112"/>
      <c r="T21" s="112"/>
      <c r="U21" s="112"/>
      <c r="V21" s="112"/>
      <c r="W21" s="112"/>
    </row>
    <row r="22" spans="1:23" ht="20.25" customHeight="1" x14ac:dyDescent="0.2">
      <c r="A22" s="165"/>
      <c r="B22" s="166"/>
      <c r="C22" s="166"/>
      <c r="D22" s="166"/>
      <c r="E22" s="166"/>
      <c r="F22" s="167"/>
      <c r="G22" s="175"/>
      <c r="H22" s="176"/>
      <c r="I22" s="176"/>
      <c r="J22" s="176"/>
      <c r="K22" s="176"/>
      <c r="L22" s="176"/>
      <c r="M22" s="176"/>
      <c r="N22" s="176"/>
      <c r="O22" s="176"/>
      <c r="P22" s="177"/>
      <c r="Q22" s="31"/>
      <c r="R22" s="31"/>
      <c r="S22" s="112"/>
      <c r="T22" s="112"/>
      <c r="U22" s="112"/>
      <c r="V22" s="112"/>
      <c r="W22" s="112"/>
    </row>
    <row r="23" spans="1:23" ht="12.75" customHeight="1" x14ac:dyDescent="0.2">
      <c r="A23" s="120" t="s">
        <v>20</v>
      </c>
      <c r="B23" s="121"/>
      <c r="C23" s="124" t="s">
        <v>21</v>
      </c>
      <c r="D23" s="116" t="s">
        <v>22</v>
      </c>
      <c r="E23" s="117"/>
      <c r="F23" s="117"/>
      <c r="G23" s="117"/>
      <c r="H23" s="117"/>
      <c r="I23" s="117"/>
      <c r="J23" s="117"/>
      <c r="K23" s="117"/>
      <c r="L23" s="117"/>
      <c r="M23" s="117"/>
      <c r="N23" s="117"/>
      <c r="O23" s="117"/>
      <c r="P23" s="140"/>
      <c r="Q23" s="80"/>
      <c r="R23" s="80"/>
      <c r="S23" s="112"/>
      <c r="T23" s="112"/>
      <c r="U23" s="112"/>
      <c r="V23" s="112"/>
      <c r="W23" s="112"/>
    </row>
    <row r="24" spans="1:23" ht="19.5" customHeight="1" x14ac:dyDescent="0.2">
      <c r="A24" s="122"/>
      <c r="B24" s="123"/>
      <c r="C24" s="125"/>
      <c r="D24" s="118"/>
      <c r="E24" s="119"/>
      <c r="F24" s="119"/>
      <c r="G24" s="119"/>
      <c r="H24" s="119"/>
      <c r="I24" s="119"/>
      <c r="J24" s="119"/>
      <c r="K24" s="119"/>
      <c r="L24" s="119"/>
      <c r="M24" s="119"/>
      <c r="N24" s="119"/>
      <c r="O24" s="119"/>
      <c r="P24" s="141"/>
      <c r="Q24" s="22"/>
      <c r="R24" s="22"/>
      <c r="S24" s="78"/>
      <c r="T24" s="78"/>
      <c r="U24" s="81"/>
      <c r="V24" s="81"/>
      <c r="W24" s="81"/>
    </row>
    <row r="25" spans="1:23" ht="21.75" customHeight="1" x14ac:dyDescent="0.2">
      <c r="A25" s="142" t="s">
        <v>23</v>
      </c>
      <c r="B25" s="143"/>
      <c r="C25" s="143"/>
      <c r="D25" s="143"/>
      <c r="E25" s="143"/>
      <c r="F25" s="143"/>
      <c r="G25" s="143"/>
      <c r="H25" s="143"/>
      <c r="I25" s="143"/>
      <c r="J25" s="143"/>
      <c r="K25" s="143"/>
      <c r="L25" s="143"/>
      <c r="M25" s="143"/>
      <c r="N25" s="143"/>
      <c r="O25" s="143"/>
      <c r="P25" s="144"/>
      <c r="Q25" s="82"/>
      <c r="R25" s="83"/>
      <c r="S25" s="57"/>
      <c r="T25" s="58"/>
      <c r="U25" s="84"/>
      <c r="V25" s="81"/>
      <c r="W25" s="81"/>
    </row>
    <row r="26" spans="1:23" ht="24.75" customHeight="1" x14ac:dyDescent="0.2">
      <c r="A26" s="129" t="s">
        <v>24</v>
      </c>
      <c r="B26" s="130"/>
      <c r="C26" s="42" t="s">
        <v>25</v>
      </c>
      <c r="D26" s="134">
        <v>71905</v>
      </c>
      <c r="E26" s="135"/>
      <c r="F26" s="135"/>
      <c r="G26" s="135"/>
      <c r="H26" s="135"/>
      <c r="I26" s="135"/>
      <c r="J26" s="135"/>
      <c r="K26" s="135"/>
      <c r="L26" s="135"/>
      <c r="M26" s="135"/>
      <c r="N26" s="135"/>
      <c r="O26" s="135"/>
      <c r="P26" s="136"/>
      <c r="Q26" s="85"/>
      <c r="R26" s="86"/>
      <c r="S26" s="56"/>
      <c r="T26" s="20"/>
      <c r="U26" s="87"/>
      <c r="V26" s="81"/>
      <c r="W26" s="81"/>
    </row>
    <row r="27" spans="1:23" ht="27" customHeight="1" x14ac:dyDescent="0.2">
      <c r="A27" s="129" t="s">
        <v>26</v>
      </c>
      <c r="B27" s="130"/>
      <c r="C27" s="88" t="s">
        <v>25</v>
      </c>
      <c r="D27" s="134">
        <v>5619</v>
      </c>
      <c r="E27" s="135"/>
      <c r="F27" s="135"/>
      <c r="G27" s="135"/>
      <c r="H27" s="135"/>
      <c r="I27" s="135"/>
      <c r="J27" s="135"/>
      <c r="K27" s="135"/>
      <c r="L27" s="135"/>
      <c r="M27" s="135"/>
      <c r="N27" s="135"/>
      <c r="O27" s="135"/>
      <c r="P27" s="136"/>
      <c r="Q27" s="85"/>
      <c r="R27" s="86"/>
      <c r="S27" s="56"/>
      <c r="T27" s="20"/>
      <c r="U27" s="87"/>
      <c r="V27" s="81"/>
      <c r="W27" s="81"/>
    </row>
    <row r="28" spans="1:23" ht="24.75" customHeight="1" x14ac:dyDescent="0.2">
      <c r="A28" s="129" t="s">
        <v>27</v>
      </c>
      <c r="B28" s="130"/>
      <c r="C28" s="88" t="s">
        <v>28</v>
      </c>
      <c r="D28" s="134">
        <v>3905</v>
      </c>
      <c r="E28" s="135"/>
      <c r="F28" s="135"/>
      <c r="G28" s="135"/>
      <c r="H28" s="135"/>
      <c r="I28" s="135"/>
      <c r="J28" s="135"/>
      <c r="K28" s="135"/>
      <c r="L28" s="135"/>
      <c r="M28" s="135"/>
      <c r="N28" s="135"/>
      <c r="O28" s="135"/>
      <c r="P28" s="136"/>
      <c r="Q28" s="85"/>
      <c r="R28" s="86"/>
      <c r="S28" s="56"/>
      <c r="T28" s="20"/>
      <c r="U28" s="87"/>
      <c r="V28" s="81"/>
      <c r="W28" s="81"/>
    </row>
    <row r="29" spans="1:23" ht="24.75" customHeight="1" x14ac:dyDescent="0.2">
      <c r="A29" s="129" t="s">
        <v>29</v>
      </c>
      <c r="B29" s="130"/>
      <c r="C29" s="88" t="s">
        <v>28</v>
      </c>
      <c r="D29" s="134">
        <v>24905</v>
      </c>
      <c r="E29" s="135"/>
      <c r="F29" s="135"/>
      <c r="G29" s="135"/>
      <c r="H29" s="135"/>
      <c r="I29" s="135"/>
      <c r="J29" s="135"/>
      <c r="K29" s="135"/>
      <c r="L29" s="135"/>
      <c r="M29" s="135"/>
      <c r="N29" s="135"/>
      <c r="O29" s="135"/>
      <c r="P29" s="136"/>
      <c r="Q29" s="85"/>
      <c r="R29" s="86"/>
      <c r="S29" s="56"/>
      <c r="T29" s="20"/>
      <c r="U29" s="87"/>
      <c r="V29" s="81"/>
      <c r="W29" s="81"/>
    </row>
    <row r="30" spans="1:23" ht="21.75" customHeight="1" x14ac:dyDescent="0.2">
      <c r="A30" s="129" t="s">
        <v>30</v>
      </c>
      <c r="B30" s="130"/>
      <c r="C30" s="88" t="s">
        <v>25</v>
      </c>
      <c r="D30" s="134">
        <v>871</v>
      </c>
      <c r="E30" s="135"/>
      <c r="F30" s="135"/>
      <c r="G30" s="135"/>
      <c r="H30" s="135"/>
      <c r="I30" s="135"/>
      <c r="J30" s="135"/>
      <c r="K30" s="135"/>
      <c r="L30" s="135"/>
      <c r="M30" s="135"/>
      <c r="N30" s="135"/>
      <c r="O30" s="135"/>
      <c r="P30" s="136"/>
      <c r="Q30" s="85"/>
      <c r="R30" s="86"/>
      <c r="S30" s="56"/>
      <c r="T30" s="20"/>
      <c r="U30" s="87"/>
      <c r="V30" s="81"/>
      <c r="W30" s="81"/>
    </row>
    <row r="31" spans="1:23" ht="24.75" customHeight="1" x14ac:dyDescent="0.2">
      <c r="A31" s="137" t="s">
        <v>31</v>
      </c>
      <c r="B31" s="138"/>
      <c r="C31" s="88" t="s">
        <v>25</v>
      </c>
      <c r="D31" s="134">
        <v>11571</v>
      </c>
      <c r="E31" s="135"/>
      <c r="F31" s="135"/>
      <c r="G31" s="135"/>
      <c r="H31" s="135"/>
      <c r="I31" s="135"/>
      <c r="J31" s="135"/>
      <c r="K31" s="135"/>
      <c r="L31" s="135"/>
      <c r="M31" s="135"/>
      <c r="N31" s="135"/>
      <c r="O31" s="135"/>
      <c r="P31" s="136"/>
      <c r="Q31" s="85"/>
      <c r="R31" s="86"/>
      <c r="S31" s="56"/>
      <c r="T31" s="20"/>
      <c r="U31" s="87"/>
      <c r="V31" s="81"/>
      <c r="W31" s="81"/>
    </row>
    <row r="32" spans="1:23" ht="27.75" customHeight="1" x14ac:dyDescent="0.2">
      <c r="A32" s="129" t="s">
        <v>32</v>
      </c>
      <c r="B32" s="130"/>
      <c r="C32" s="88" t="s">
        <v>33</v>
      </c>
      <c r="D32" s="134">
        <v>2190</v>
      </c>
      <c r="E32" s="135"/>
      <c r="F32" s="135"/>
      <c r="G32" s="135"/>
      <c r="H32" s="135"/>
      <c r="I32" s="135"/>
      <c r="J32" s="135"/>
      <c r="K32" s="135"/>
      <c r="L32" s="135"/>
      <c r="M32" s="135"/>
      <c r="N32" s="135"/>
      <c r="O32" s="135"/>
      <c r="P32" s="136"/>
      <c r="Q32" s="85"/>
      <c r="R32" s="86"/>
      <c r="S32" s="56"/>
      <c r="T32" s="20"/>
      <c r="U32" s="87"/>
      <c r="V32" s="81"/>
      <c r="W32" s="81"/>
    </row>
    <row r="33" spans="1:256" ht="27.75" customHeight="1" x14ac:dyDescent="0.2">
      <c r="A33" s="129" t="s">
        <v>34</v>
      </c>
      <c r="B33" s="130"/>
      <c r="C33" s="88" t="s">
        <v>35</v>
      </c>
      <c r="D33" s="134">
        <v>9619</v>
      </c>
      <c r="E33" s="135"/>
      <c r="F33" s="135"/>
      <c r="G33" s="135"/>
      <c r="H33" s="135"/>
      <c r="I33" s="135"/>
      <c r="J33" s="135"/>
      <c r="K33" s="135"/>
      <c r="L33" s="135"/>
      <c r="M33" s="135"/>
      <c r="N33" s="135"/>
      <c r="O33" s="135"/>
      <c r="P33" s="136"/>
      <c r="Q33" s="85"/>
      <c r="R33" s="86"/>
      <c r="S33" s="56"/>
      <c r="T33" s="20"/>
      <c r="U33" s="87"/>
      <c r="V33" s="81"/>
      <c r="W33" s="81"/>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2"/>
      <c r="IJ33" s="112"/>
      <c r="IK33" s="112"/>
      <c r="IL33" s="112"/>
      <c r="IM33" s="112"/>
      <c r="IN33" s="112"/>
      <c r="IO33" s="112"/>
      <c r="IP33" s="112"/>
      <c r="IQ33" s="112"/>
      <c r="IR33" s="112"/>
      <c r="IS33" s="112"/>
      <c r="IT33" s="112"/>
      <c r="IU33" s="112"/>
      <c r="IV33" s="112"/>
    </row>
    <row r="34" spans="1:256" ht="15.75" customHeight="1" x14ac:dyDescent="0.2">
      <c r="A34" s="120" t="s">
        <v>20</v>
      </c>
      <c r="B34" s="121"/>
      <c r="C34" s="124" t="s">
        <v>21</v>
      </c>
      <c r="D34" s="116" t="s">
        <v>22</v>
      </c>
      <c r="E34" s="117"/>
      <c r="F34" s="117"/>
      <c r="G34" s="117"/>
      <c r="H34" s="117"/>
      <c r="I34" s="117"/>
      <c r="J34" s="117"/>
      <c r="K34" s="117"/>
      <c r="L34" s="117"/>
      <c r="M34" s="117"/>
      <c r="N34" s="117"/>
      <c r="O34" s="117"/>
      <c r="P34" s="140"/>
      <c r="Q34" s="126"/>
      <c r="R34" s="127"/>
      <c r="S34" s="128"/>
      <c r="T34" s="131"/>
      <c r="U34" s="131"/>
      <c r="V34" s="131"/>
      <c r="W34" s="131"/>
      <c r="X34" s="131"/>
      <c r="Y34" s="131"/>
      <c r="Z34" s="131"/>
      <c r="AA34" s="131"/>
      <c r="AB34" s="131"/>
      <c r="AC34" s="131"/>
      <c r="AD34" s="131"/>
      <c r="AE34" s="131"/>
      <c r="AF34" s="131"/>
      <c r="AG34" s="132" t="s">
        <v>36</v>
      </c>
      <c r="AH34" s="121"/>
      <c r="AI34" s="124" t="s">
        <v>37</v>
      </c>
      <c r="AJ34" s="116" t="s">
        <v>38</v>
      </c>
      <c r="AK34" s="117"/>
      <c r="AL34" s="117"/>
      <c r="AM34" s="117"/>
      <c r="AN34" s="117"/>
      <c r="AO34" s="117"/>
      <c r="AP34" s="117"/>
      <c r="AQ34" s="117"/>
      <c r="AR34" s="117"/>
      <c r="AS34" s="117"/>
      <c r="AT34" s="117"/>
      <c r="AU34" s="117"/>
      <c r="AV34" s="117"/>
      <c r="AW34" s="120" t="s">
        <v>36</v>
      </c>
      <c r="AX34" s="121"/>
      <c r="AY34" s="124" t="s">
        <v>37</v>
      </c>
      <c r="AZ34" s="116" t="s">
        <v>38</v>
      </c>
      <c r="BA34" s="117"/>
      <c r="BB34" s="117"/>
      <c r="BC34" s="117"/>
      <c r="BD34" s="117"/>
      <c r="BE34" s="117"/>
      <c r="BF34" s="117"/>
      <c r="BG34" s="117"/>
      <c r="BH34" s="117"/>
      <c r="BI34" s="117"/>
      <c r="BJ34" s="117"/>
      <c r="BK34" s="117"/>
      <c r="BL34" s="117"/>
      <c r="BM34" s="120" t="s">
        <v>36</v>
      </c>
      <c r="BN34" s="121"/>
      <c r="BO34" s="124" t="s">
        <v>37</v>
      </c>
      <c r="BP34" s="116" t="s">
        <v>38</v>
      </c>
      <c r="BQ34" s="117"/>
      <c r="BR34" s="117"/>
      <c r="BS34" s="117"/>
      <c r="BT34" s="117"/>
      <c r="BU34" s="117"/>
      <c r="BV34" s="117"/>
      <c r="BW34" s="117"/>
      <c r="BX34" s="117"/>
      <c r="BY34" s="117"/>
      <c r="BZ34" s="117"/>
      <c r="CA34" s="117"/>
      <c r="CB34" s="117"/>
      <c r="CC34" s="120" t="s">
        <v>36</v>
      </c>
      <c r="CD34" s="121"/>
      <c r="CE34" s="124" t="s">
        <v>37</v>
      </c>
      <c r="CF34" s="116" t="s">
        <v>38</v>
      </c>
      <c r="CG34" s="117"/>
      <c r="CH34" s="117"/>
      <c r="CI34" s="117"/>
      <c r="CJ34" s="117"/>
      <c r="CK34" s="117"/>
      <c r="CL34" s="117"/>
      <c r="CM34" s="117"/>
      <c r="CN34" s="117"/>
      <c r="CO34" s="117"/>
      <c r="CP34" s="117"/>
      <c r="CQ34" s="117"/>
      <c r="CR34" s="117"/>
      <c r="CS34" s="120" t="s">
        <v>36</v>
      </c>
      <c r="CT34" s="121"/>
      <c r="CU34" s="124" t="s">
        <v>37</v>
      </c>
      <c r="CV34" s="116" t="s">
        <v>38</v>
      </c>
      <c r="CW34" s="117"/>
      <c r="CX34" s="117"/>
      <c r="CY34" s="117"/>
      <c r="CZ34" s="117"/>
      <c r="DA34" s="117"/>
      <c r="DB34" s="117"/>
      <c r="DC34" s="117"/>
      <c r="DD34" s="117"/>
      <c r="DE34" s="117"/>
      <c r="DF34" s="117"/>
      <c r="DG34" s="117"/>
      <c r="DH34" s="117"/>
      <c r="DI34" s="120" t="s">
        <v>36</v>
      </c>
      <c r="DJ34" s="121"/>
      <c r="DK34" s="124" t="s">
        <v>37</v>
      </c>
      <c r="DL34" s="116" t="s">
        <v>38</v>
      </c>
      <c r="DM34" s="117"/>
      <c r="DN34" s="117"/>
      <c r="DO34" s="117"/>
      <c r="DP34" s="117"/>
      <c r="DQ34" s="117"/>
      <c r="DR34" s="117"/>
      <c r="DS34" s="117"/>
      <c r="DT34" s="117"/>
      <c r="DU34" s="117"/>
      <c r="DV34" s="117"/>
      <c r="DW34" s="117"/>
      <c r="DX34" s="117"/>
      <c r="DY34" s="120" t="s">
        <v>36</v>
      </c>
      <c r="DZ34" s="121"/>
      <c r="EA34" s="124" t="s">
        <v>37</v>
      </c>
      <c r="EB34" s="116" t="s">
        <v>38</v>
      </c>
      <c r="EC34" s="117"/>
      <c r="ED34" s="117"/>
      <c r="EE34" s="117"/>
      <c r="EF34" s="117"/>
      <c r="EG34" s="117"/>
      <c r="EH34" s="117"/>
      <c r="EI34" s="117"/>
      <c r="EJ34" s="117"/>
      <c r="EK34" s="117"/>
      <c r="EL34" s="117"/>
      <c r="EM34" s="117"/>
      <c r="EN34" s="117"/>
      <c r="EO34" s="120" t="s">
        <v>36</v>
      </c>
      <c r="EP34" s="121"/>
      <c r="EQ34" s="124" t="s">
        <v>37</v>
      </c>
      <c r="ER34" s="116" t="s">
        <v>38</v>
      </c>
      <c r="ES34" s="117"/>
      <c r="ET34" s="117"/>
      <c r="EU34" s="117"/>
      <c r="EV34" s="117"/>
      <c r="EW34" s="117"/>
      <c r="EX34" s="117"/>
      <c r="EY34" s="117"/>
      <c r="EZ34" s="117"/>
      <c r="FA34" s="117"/>
      <c r="FB34" s="117"/>
      <c r="FC34" s="117"/>
      <c r="FD34" s="117"/>
      <c r="FE34" s="120" t="s">
        <v>36</v>
      </c>
      <c r="FF34" s="121"/>
      <c r="FG34" s="124" t="s">
        <v>37</v>
      </c>
      <c r="FH34" s="116" t="s">
        <v>38</v>
      </c>
      <c r="FI34" s="117"/>
      <c r="FJ34" s="117"/>
      <c r="FK34" s="117"/>
      <c r="FL34" s="117"/>
      <c r="FM34" s="117"/>
      <c r="FN34" s="117"/>
      <c r="FO34" s="117"/>
      <c r="FP34" s="117"/>
      <c r="FQ34" s="117"/>
      <c r="FR34" s="117"/>
      <c r="FS34" s="117"/>
      <c r="FT34" s="117"/>
      <c r="FU34" s="120" t="s">
        <v>36</v>
      </c>
      <c r="FV34" s="121"/>
      <c r="FW34" s="124" t="s">
        <v>37</v>
      </c>
      <c r="FX34" s="116" t="s">
        <v>38</v>
      </c>
      <c r="FY34" s="117"/>
      <c r="FZ34" s="117"/>
      <c r="GA34" s="117"/>
      <c r="GB34" s="117"/>
      <c r="GC34" s="117"/>
      <c r="GD34" s="117"/>
      <c r="GE34" s="117"/>
      <c r="GF34" s="117"/>
      <c r="GG34" s="117"/>
      <c r="GH34" s="117"/>
      <c r="GI34" s="117"/>
      <c r="GJ34" s="117"/>
      <c r="GK34" s="120" t="s">
        <v>36</v>
      </c>
      <c r="GL34" s="121"/>
      <c r="GM34" s="124" t="s">
        <v>37</v>
      </c>
      <c r="GN34" s="116" t="s">
        <v>38</v>
      </c>
      <c r="GO34" s="117"/>
      <c r="GP34" s="117"/>
      <c r="GQ34" s="117"/>
      <c r="GR34" s="117"/>
      <c r="GS34" s="117"/>
      <c r="GT34" s="117"/>
      <c r="GU34" s="117"/>
      <c r="GV34" s="117"/>
      <c r="GW34" s="117"/>
      <c r="GX34" s="117"/>
      <c r="GY34" s="117"/>
      <c r="GZ34" s="117"/>
      <c r="HA34" s="120" t="s">
        <v>36</v>
      </c>
      <c r="HB34" s="121"/>
      <c r="HC34" s="124" t="s">
        <v>37</v>
      </c>
      <c r="HD34" s="116" t="s">
        <v>38</v>
      </c>
      <c r="HE34" s="117"/>
      <c r="HF34" s="117"/>
      <c r="HG34" s="117"/>
      <c r="HH34" s="117"/>
      <c r="HI34" s="117"/>
      <c r="HJ34" s="117"/>
      <c r="HK34" s="117"/>
      <c r="HL34" s="117"/>
      <c r="HM34" s="117"/>
      <c r="HN34" s="117"/>
      <c r="HO34" s="117"/>
      <c r="HP34" s="117"/>
      <c r="HQ34" s="120" t="s">
        <v>36</v>
      </c>
      <c r="HR34" s="121"/>
      <c r="HS34" s="124" t="s">
        <v>37</v>
      </c>
      <c r="HT34" s="116" t="s">
        <v>38</v>
      </c>
      <c r="HU34" s="117"/>
      <c r="HV34" s="117"/>
      <c r="HW34" s="117"/>
      <c r="HX34" s="117"/>
      <c r="HY34" s="117"/>
      <c r="HZ34" s="117"/>
      <c r="IA34" s="117"/>
      <c r="IB34" s="117"/>
      <c r="IC34" s="117"/>
      <c r="ID34" s="117"/>
      <c r="IE34" s="117"/>
      <c r="IF34" s="117"/>
      <c r="IG34" s="120" t="s">
        <v>36</v>
      </c>
      <c r="IH34" s="121"/>
      <c r="II34" s="124" t="s">
        <v>37</v>
      </c>
      <c r="IJ34" s="116" t="s">
        <v>38</v>
      </c>
      <c r="IK34" s="117"/>
      <c r="IL34" s="117"/>
      <c r="IM34" s="117"/>
      <c r="IN34" s="117"/>
      <c r="IO34" s="117"/>
      <c r="IP34" s="117"/>
      <c r="IQ34" s="117"/>
      <c r="IR34" s="117"/>
      <c r="IS34" s="117"/>
      <c r="IT34" s="117"/>
      <c r="IU34" s="117"/>
      <c r="IV34" s="117"/>
    </row>
    <row r="35" spans="1:256" ht="15.75" customHeight="1" x14ac:dyDescent="0.2">
      <c r="A35" s="122"/>
      <c r="B35" s="123"/>
      <c r="C35" s="125"/>
      <c r="D35" s="118"/>
      <c r="E35" s="119"/>
      <c r="F35" s="119"/>
      <c r="G35" s="119"/>
      <c r="H35" s="119"/>
      <c r="I35" s="119"/>
      <c r="J35" s="119"/>
      <c r="K35" s="119"/>
      <c r="L35" s="119"/>
      <c r="M35" s="119"/>
      <c r="N35" s="119"/>
      <c r="O35" s="119"/>
      <c r="P35" s="141"/>
      <c r="Q35" s="127"/>
      <c r="R35" s="127"/>
      <c r="S35" s="128"/>
      <c r="T35" s="131"/>
      <c r="U35" s="131"/>
      <c r="V35" s="131"/>
      <c r="W35" s="131"/>
      <c r="X35" s="131"/>
      <c r="Y35" s="131"/>
      <c r="Z35" s="131"/>
      <c r="AA35" s="131"/>
      <c r="AB35" s="131"/>
      <c r="AC35" s="131"/>
      <c r="AD35" s="131"/>
      <c r="AE35" s="131"/>
      <c r="AF35" s="131"/>
      <c r="AG35" s="133"/>
      <c r="AH35" s="123"/>
      <c r="AI35" s="125"/>
      <c r="AJ35" s="118"/>
      <c r="AK35" s="119"/>
      <c r="AL35" s="119"/>
      <c r="AM35" s="119"/>
      <c r="AN35" s="119"/>
      <c r="AO35" s="119"/>
      <c r="AP35" s="119"/>
      <c r="AQ35" s="119"/>
      <c r="AR35" s="119"/>
      <c r="AS35" s="119"/>
      <c r="AT35" s="119"/>
      <c r="AU35" s="119"/>
      <c r="AV35" s="119"/>
      <c r="AW35" s="122"/>
      <c r="AX35" s="123"/>
      <c r="AY35" s="125"/>
      <c r="AZ35" s="118"/>
      <c r="BA35" s="119"/>
      <c r="BB35" s="119"/>
      <c r="BC35" s="119"/>
      <c r="BD35" s="119"/>
      <c r="BE35" s="119"/>
      <c r="BF35" s="119"/>
      <c r="BG35" s="119"/>
      <c r="BH35" s="119"/>
      <c r="BI35" s="119"/>
      <c r="BJ35" s="119"/>
      <c r="BK35" s="119"/>
      <c r="BL35" s="119"/>
      <c r="BM35" s="122"/>
      <c r="BN35" s="123"/>
      <c r="BO35" s="125"/>
      <c r="BP35" s="118"/>
      <c r="BQ35" s="119"/>
      <c r="BR35" s="119"/>
      <c r="BS35" s="119"/>
      <c r="BT35" s="119"/>
      <c r="BU35" s="119"/>
      <c r="BV35" s="119"/>
      <c r="BW35" s="119"/>
      <c r="BX35" s="119"/>
      <c r="BY35" s="119"/>
      <c r="BZ35" s="119"/>
      <c r="CA35" s="119"/>
      <c r="CB35" s="119"/>
      <c r="CC35" s="122"/>
      <c r="CD35" s="123"/>
      <c r="CE35" s="125"/>
      <c r="CF35" s="118"/>
      <c r="CG35" s="119"/>
      <c r="CH35" s="119"/>
      <c r="CI35" s="119"/>
      <c r="CJ35" s="119"/>
      <c r="CK35" s="119"/>
      <c r="CL35" s="119"/>
      <c r="CM35" s="119"/>
      <c r="CN35" s="119"/>
      <c r="CO35" s="119"/>
      <c r="CP35" s="119"/>
      <c r="CQ35" s="119"/>
      <c r="CR35" s="119"/>
      <c r="CS35" s="122"/>
      <c r="CT35" s="123"/>
      <c r="CU35" s="125"/>
      <c r="CV35" s="118"/>
      <c r="CW35" s="119"/>
      <c r="CX35" s="119"/>
      <c r="CY35" s="119"/>
      <c r="CZ35" s="119"/>
      <c r="DA35" s="119"/>
      <c r="DB35" s="119"/>
      <c r="DC35" s="119"/>
      <c r="DD35" s="119"/>
      <c r="DE35" s="119"/>
      <c r="DF35" s="119"/>
      <c r="DG35" s="119"/>
      <c r="DH35" s="119"/>
      <c r="DI35" s="122"/>
      <c r="DJ35" s="123"/>
      <c r="DK35" s="125"/>
      <c r="DL35" s="118"/>
      <c r="DM35" s="119"/>
      <c r="DN35" s="119"/>
      <c r="DO35" s="119"/>
      <c r="DP35" s="119"/>
      <c r="DQ35" s="119"/>
      <c r="DR35" s="119"/>
      <c r="DS35" s="119"/>
      <c r="DT35" s="119"/>
      <c r="DU35" s="119"/>
      <c r="DV35" s="119"/>
      <c r="DW35" s="119"/>
      <c r="DX35" s="119"/>
      <c r="DY35" s="122"/>
      <c r="DZ35" s="123"/>
      <c r="EA35" s="125"/>
      <c r="EB35" s="118"/>
      <c r="EC35" s="119"/>
      <c r="ED35" s="119"/>
      <c r="EE35" s="119"/>
      <c r="EF35" s="119"/>
      <c r="EG35" s="119"/>
      <c r="EH35" s="119"/>
      <c r="EI35" s="119"/>
      <c r="EJ35" s="119"/>
      <c r="EK35" s="119"/>
      <c r="EL35" s="119"/>
      <c r="EM35" s="119"/>
      <c r="EN35" s="119"/>
      <c r="EO35" s="122"/>
      <c r="EP35" s="123"/>
      <c r="EQ35" s="125"/>
      <c r="ER35" s="118"/>
      <c r="ES35" s="119"/>
      <c r="ET35" s="119"/>
      <c r="EU35" s="119"/>
      <c r="EV35" s="119"/>
      <c r="EW35" s="119"/>
      <c r="EX35" s="119"/>
      <c r="EY35" s="119"/>
      <c r="EZ35" s="119"/>
      <c r="FA35" s="119"/>
      <c r="FB35" s="119"/>
      <c r="FC35" s="119"/>
      <c r="FD35" s="119"/>
      <c r="FE35" s="122"/>
      <c r="FF35" s="123"/>
      <c r="FG35" s="125"/>
      <c r="FH35" s="118"/>
      <c r="FI35" s="119"/>
      <c r="FJ35" s="119"/>
      <c r="FK35" s="119"/>
      <c r="FL35" s="119"/>
      <c r="FM35" s="119"/>
      <c r="FN35" s="119"/>
      <c r="FO35" s="119"/>
      <c r="FP35" s="119"/>
      <c r="FQ35" s="119"/>
      <c r="FR35" s="119"/>
      <c r="FS35" s="119"/>
      <c r="FT35" s="119"/>
      <c r="FU35" s="122"/>
      <c r="FV35" s="123"/>
      <c r="FW35" s="125"/>
      <c r="FX35" s="118"/>
      <c r="FY35" s="119"/>
      <c r="FZ35" s="119"/>
      <c r="GA35" s="119"/>
      <c r="GB35" s="119"/>
      <c r="GC35" s="119"/>
      <c r="GD35" s="119"/>
      <c r="GE35" s="119"/>
      <c r="GF35" s="119"/>
      <c r="GG35" s="119"/>
      <c r="GH35" s="119"/>
      <c r="GI35" s="119"/>
      <c r="GJ35" s="119"/>
      <c r="GK35" s="122"/>
      <c r="GL35" s="123"/>
      <c r="GM35" s="125"/>
      <c r="GN35" s="118"/>
      <c r="GO35" s="119"/>
      <c r="GP35" s="119"/>
      <c r="GQ35" s="119"/>
      <c r="GR35" s="119"/>
      <c r="GS35" s="119"/>
      <c r="GT35" s="119"/>
      <c r="GU35" s="119"/>
      <c r="GV35" s="119"/>
      <c r="GW35" s="119"/>
      <c r="GX35" s="119"/>
      <c r="GY35" s="119"/>
      <c r="GZ35" s="119"/>
      <c r="HA35" s="122"/>
      <c r="HB35" s="123"/>
      <c r="HC35" s="125"/>
      <c r="HD35" s="118"/>
      <c r="HE35" s="119"/>
      <c r="HF35" s="119"/>
      <c r="HG35" s="119"/>
      <c r="HH35" s="119"/>
      <c r="HI35" s="119"/>
      <c r="HJ35" s="119"/>
      <c r="HK35" s="119"/>
      <c r="HL35" s="119"/>
      <c r="HM35" s="119"/>
      <c r="HN35" s="119"/>
      <c r="HO35" s="119"/>
      <c r="HP35" s="119"/>
      <c r="HQ35" s="122"/>
      <c r="HR35" s="123"/>
      <c r="HS35" s="125"/>
      <c r="HT35" s="118"/>
      <c r="HU35" s="119"/>
      <c r="HV35" s="119"/>
      <c r="HW35" s="119"/>
      <c r="HX35" s="119"/>
      <c r="HY35" s="119"/>
      <c r="HZ35" s="119"/>
      <c r="IA35" s="119"/>
      <c r="IB35" s="119"/>
      <c r="IC35" s="119"/>
      <c r="ID35" s="119"/>
      <c r="IE35" s="119"/>
      <c r="IF35" s="119"/>
      <c r="IG35" s="122"/>
      <c r="IH35" s="123"/>
      <c r="II35" s="125"/>
      <c r="IJ35" s="118"/>
      <c r="IK35" s="119"/>
      <c r="IL35" s="119"/>
      <c r="IM35" s="119"/>
      <c r="IN35" s="119"/>
      <c r="IO35" s="119"/>
      <c r="IP35" s="119"/>
      <c r="IQ35" s="119"/>
      <c r="IR35" s="119"/>
      <c r="IS35" s="119"/>
      <c r="IT35" s="119"/>
      <c r="IU35" s="119"/>
      <c r="IV35" s="119"/>
    </row>
    <row r="36" spans="1:256" ht="54" customHeight="1" x14ac:dyDescent="0.2">
      <c r="A36" s="129" t="s">
        <v>39</v>
      </c>
      <c r="B36" s="130"/>
      <c r="C36" s="88" t="s">
        <v>25</v>
      </c>
      <c r="D36" s="134">
        <v>1086</v>
      </c>
      <c r="E36" s="135"/>
      <c r="F36" s="135"/>
      <c r="G36" s="135"/>
      <c r="H36" s="135"/>
      <c r="I36" s="135"/>
      <c r="J36" s="135"/>
      <c r="K36" s="135"/>
      <c r="L36" s="135"/>
      <c r="M36" s="135"/>
      <c r="N36" s="135"/>
      <c r="O36" s="135"/>
      <c r="P36" s="136"/>
      <c r="Q36" s="85"/>
      <c r="R36" s="86"/>
      <c r="S36" s="56"/>
      <c r="T36" s="20"/>
      <c r="U36" s="87"/>
      <c r="V36" s="81"/>
      <c r="W36" s="81"/>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c r="IT36" s="112"/>
      <c r="IU36" s="112"/>
      <c r="IV36" s="112"/>
    </row>
    <row r="37" spans="1:256" ht="22.5" customHeight="1" x14ac:dyDescent="0.2">
      <c r="A37" s="129" t="s">
        <v>40</v>
      </c>
      <c r="B37" s="130"/>
      <c r="C37" s="88" t="s">
        <v>25</v>
      </c>
      <c r="D37" s="134">
        <v>3429</v>
      </c>
      <c r="E37" s="135"/>
      <c r="F37" s="135"/>
      <c r="G37" s="135"/>
      <c r="H37" s="135"/>
      <c r="I37" s="135"/>
      <c r="J37" s="135"/>
      <c r="K37" s="135"/>
      <c r="L37" s="135"/>
      <c r="M37" s="135"/>
      <c r="N37" s="135"/>
      <c r="O37" s="135"/>
      <c r="P37" s="136"/>
      <c r="Q37" s="85"/>
      <c r="R37" s="86"/>
      <c r="S37" s="56"/>
      <c r="T37" s="20"/>
      <c r="U37" s="87"/>
      <c r="V37" s="81"/>
      <c r="W37" s="81"/>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112"/>
      <c r="FT37" s="112"/>
      <c r="FU37" s="112"/>
      <c r="FV37" s="112"/>
      <c r="FW37" s="112"/>
      <c r="FX37" s="112"/>
      <c r="FY37" s="112"/>
      <c r="FZ37" s="112"/>
      <c r="GA37" s="112"/>
      <c r="GB37" s="112"/>
      <c r="GC37" s="112"/>
      <c r="GD37" s="112"/>
      <c r="GE37" s="112"/>
      <c r="GF37" s="112"/>
      <c r="GG37" s="112"/>
      <c r="GH37" s="112"/>
      <c r="GI37" s="112"/>
      <c r="GJ37" s="112"/>
      <c r="GK37" s="112"/>
      <c r="GL37" s="112"/>
      <c r="GM37" s="112"/>
      <c r="GN37" s="112"/>
      <c r="GO37" s="112"/>
      <c r="GP37" s="112"/>
      <c r="GQ37" s="112"/>
      <c r="GR37" s="112"/>
      <c r="GS37" s="112"/>
      <c r="GT37" s="112"/>
      <c r="GU37" s="112"/>
      <c r="GV37" s="112"/>
      <c r="GW37" s="112"/>
      <c r="GX37" s="112"/>
      <c r="GY37" s="112"/>
      <c r="GZ37" s="112"/>
      <c r="HA37" s="112"/>
      <c r="HB37" s="112"/>
      <c r="HC37" s="112"/>
      <c r="HD37" s="112"/>
      <c r="HE37" s="112"/>
      <c r="HF37" s="112"/>
      <c r="HG37" s="112"/>
      <c r="HH37" s="112"/>
      <c r="HI37" s="112"/>
      <c r="HJ37" s="112"/>
      <c r="HK37" s="112"/>
      <c r="HL37" s="112"/>
      <c r="HM37" s="112"/>
      <c r="HN37" s="112"/>
      <c r="HO37" s="112"/>
      <c r="HP37" s="112"/>
      <c r="HQ37" s="112"/>
      <c r="HR37" s="112"/>
      <c r="HS37" s="112"/>
      <c r="HT37" s="112"/>
      <c r="HU37" s="112"/>
      <c r="HV37" s="112"/>
      <c r="HW37" s="112"/>
      <c r="HX37" s="112"/>
      <c r="HY37" s="112"/>
      <c r="HZ37" s="112"/>
      <c r="IA37" s="112"/>
      <c r="IB37" s="112"/>
      <c r="IC37" s="112"/>
      <c r="ID37" s="112"/>
      <c r="IE37" s="112"/>
      <c r="IF37" s="112"/>
      <c r="IG37" s="112"/>
      <c r="IH37" s="112"/>
      <c r="II37" s="112"/>
      <c r="IJ37" s="112"/>
      <c r="IK37" s="112"/>
      <c r="IL37" s="112"/>
      <c r="IM37" s="112"/>
      <c r="IN37" s="112"/>
      <c r="IO37" s="112"/>
      <c r="IP37" s="112"/>
      <c r="IQ37" s="112"/>
      <c r="IR37" s="112"/>
      <c r="IS37" s="112"/>
      <c r="IT37" s="112"/>
      <c r="IU37" s="112"/>
      <c r="IV37" s="112"/>
    </row>
    <row r="38" spans="1:256" ht="22.5" customHeight="1" x14ac:dyDescent="0.2">
      <c r="A38" s="129" t="s">
        <v>41</v>
      </c>
      <c r="B38" s="130"/>
      <c r="C38" s="88" t="s">
        <v>28</v>
      </c>
      <c r="D38" s="134">
        <v>1190</v>
      </c>
      <c r="E38" s="135"/>
      <c r="F38" s="135"/>
      <c r="G38" s="135"/>
      <c r="H38" s="135"/>
      <c r="I38" s="135"/>
      <c r="J38" s="135"/>
      <c r="K38" s="135"/>
      <c r="L38" s="135"/>
      <c r="M38" s="135"/>
      <c r="N38" s="135"/>
      <c r="O38" s="135"/>
      <c r="P38" s="136"/>
      <c r="Q38" s="85"/>
      <c r="R38" s="86"/>
      <c r="S38" s="56"/>
      <c r="T38" s="20"/>
      <c r="U38" s="87"/>
      <c r="V38" s="81"/>
      <c r="W38" s="81"/>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112"/>
      <c r="FG38" s="112"/>
      <c r="FH38" s="112"/>
      <c r="FI38" s="112"/>
      <c r="FJ38" s="112"/>
      <c r="FK38" s="112"/>
      <c r="FL38" s="112"/>
      <c r="FM38" s="112"/>
      <c r="FN38" s="112"/>
      <c r="FO38" s="112"/>
      <c r="FP38" s="112"/>
      <c r="FQ38" s="112"/>
      <c r="FR38" s="112"/>
      <c r="FS38" s="112"/>
      <c r="FT38" s="112"/>
      <c r="FU38" s="112"/>
      <c r="FV38" s="112"/>
      <c r="FW38" s="112"/>
      <c r="FX38" s="112"/>
      <c r="FY38" s="112"/>
      <c r="FZ38" s="112"/>
      <c r="GA38" s="112"/>
      <c r="GB38" s="112"/>
      <c r="GC38" s="112"/>
      <c r="GD38" s="112"/>
      <c r="GE38" s="112"/>
      <c r="GF38" s="112"/>
      <c r="GG38" s="112"/>
      <c r="GH38" s="112"/>
      <c r="GI38" s="112"/>
      <c r="GJ38" s="112"/>
      <c r="GK38" s="112"/>
      <c r="GL38" s="112"/>
      <c r="GM38" s="112"/>
      <c r="GN38" s="112"/>
      <c r="GO38" s="112"/>
      <c r="GP38" s="112"/>
      <c r="GQ38" s="112"/>
      <c r="GR38" s="112"/>
      <c r="GS38" s="112"/>
      <c r="GT38" s="112"/>
      <c r="GU38" s="112"/>
      <c r="GV38" s="112"/>
      <c r="GW38" s="112"/>
      <c r="GX38" s="112"/>
      <c r="GY38" s="112"/>
      <c r="GZ38" s="112"/>
      <c r="HA38" s="112"/>
      <c r="HB38" s="112"/>
      <c r="HC38" s="112"/>
      <c r="HD38" s="112"/>
      <c r="HE38" s="112"/>
      <c r="HF38" s="112"/>
      <c r="HG38" s="112"/>
      <c r="HH38" s="112"/>
      <c r="HI38" s="112"/>
      <c r="HJ38" s="112"/>
      <c r="HK38" s="112"/>
      <c r="HL38" s="112"/>
      <c r="HM38" s="112"/>
      <c r="HN38" s="112"/>
      <c r="HO38" s="112"/>
      <c r="HP38" s="112"/>
      <c r="HQ38" s="112"/>
      <c r="HR38" s="112"/>
      <c r="HS38" s="112"/>
      <c r="HT38" s="112"/>
      <c r="HU38" s="112"/>
      <c r="HV38" s="112"/>
      <c r="HW38" s="112"/>
      <c r="HX38" s="112"/>
      <c r="HY38" s="112"/>
      <c r="HZ38" s="112"/>
      <c r="IA38" s="112"/>
      <c r="IB38" s="112"/>
      <c r="IC38" s="112"/>
      <c r="ID38" s="112"/>
      <c r="IE38" s="112"/>
      <c r="IF38" s="112"/>
      <c r="IG38" s="112"/>
      <c r="IH38" s="112"/>
      <c r="II38" s="112"/>
      <c r="IJ38" s="112"/>
      <c r="IK38" s="112"/>
      <c r="IL38" s="112"/>
      <c r="IM38" s="112"/>
      <c r="IN38" s="112"/>
      <c r="IO38" s="112"/>
      <c r="IP38" s="112"/>
      <c r="IQ38" s="112"/>
      <c r="IR38" s="112"/>
      <c r="IS38" s="112"/>
      <c r="IT38" s="112"/>
      <c r="IU38" s="112"/>
      <c r="IV38" s="112"/>
    </row>
    <row r="39" spans="1:256" ht="22.5" customHeight="1" x14ac:dyDescent="0.2">
      <c r="A39" s="129" t="s">
        <v>42</v>
      </c>
      <c r="B39" s="130"/>
      <c r="C39" s="88" t="s">
        <v>43</v>
      </c>
      <c r="D39" s="134">
        <v>0</v>
      </c>
      <c r="E39" s="135"/>
      <c r="F39" s="135"/>
      <c r="G39" s="135"/>
      <c r="H39" s="135"/>
      <c r="I39" s="135"/>
      <c r="J39" s="135"/>
      <c r="K39" s="135"/>
      <c r="L39" s="135"/>
      <c r="M39" s="135"/>
      <c r="N39" s="135"/>
      <c r="O39" s="135"/>
      <c r="P39" s="136"/>
      <c r="Q39" s="85"/>
      <c r="R39" s="86"/>
      <c r="S39" s="56"/>
      <c r="T39" s="20"/>
      <c r="U39" s="87"/>
      <c r="V39" s="81"/>
      <c r="W39" s="81"/>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112"/>
      <c r="DF39" s="112"/>
      <c r="DG39" s="112"/>
      <c r="DH39" s="112"/>
      <c r="DI39" s="112"/>
      <c r="DJ39" s="112"/>
      <c r="DK39" s="112"/>
      <c r="DL39" s="112"/>
      <c r="DM39" s="112"/>
      <c r="DN39" s="112"/>
      <c r="DO39" s="112"/>
      <c r="DP39" s="112"/>
      <c r="DQ39" s="112"/>
      <c r="DR39" s="112"/>
      <c r="DS39" s="112"/>
      <c r="DT39" s="112"/>
      <c r="DU39" s="112"/>
      <c r="DV39" s="112"/>
      <c r="DW39" s="112"/>
      <c r="DX39" s="112"/>
      <c r="DY39" s="112"/>
      <c r="DZ39" s="112"/>
      <c r="EA39" s="112"/>
      <c r="EB39" s="112"/>
      <c r="EC39" s="112"/>
      <c r="ED39" s="112"/>
      <c r="EE39" s="112"/>
      <c r="EF39" s="112"/>
      <c r="EG39" s="112"/>
      <c r="EH39" s="112"/>
      <c r="EI39" s="112"/>
      <c r="EJ39" s="112"/>
      <c r="EK39" s="112"/>
      <c r="EL39" s="112"/>
      <c r="EM39" s="112"/>
      <c r="EN39" s="112"/>
      <c r="EO39" s="112"/>
      <c r="EP39" s="112"/>
      <c r="EQ39" s="112"/>
      <c r="ER39" s="112"/>
      <c r="ES39" s="112"/>
      <c r="ET39" s="112"/>
      <c r="EU39" s="112"/>
      <c r="EV39" s="112"/>
      <c r="EW39" s="112"/>
      <c r="EX39" s="112"/>
      <c r="EY39" s="112"/>
      <c r="EZ39" s="112"/>
      <c r="FA39" s="112"/>
      <c r="FB39" s="112"/>
      <c r="FC39" s="112"/>
      <c r="FD39" s="112"/>
      <c r="FE39" s="112"/>
      <c r="FF39" s="112"/>
      <c r="FG39" s="112"/>
      <c r="FH39" s="112"/>
      <c r="FI39" s="112"/>
      <c r="FJ39" s="112"/>
      <c r="FK39" s="112"/>
      <c r="FL39" s="112"/>
      <c r="FM39" s="112"/>
      <c r="FN39" s="112"/>
      <c r="FO39" s="112"/>
      <c r="FP39" s="112"/>
      <c r="FQ39" s="112"/>
      <c r="FR39" s="112"/>
      <c r="FS39" s="112"/>
      <c r="FT39" s="112"/>
      <c r="FU39" s="112"/>
      <c r="FV39" s="112"/>
      <c r="FW39" s="112"/>
      <c r="FX39" s="112"/>
      <c r="FY39" s="112"/>
      <c r="FZ39" s="112"/>
      <c r="GA39" s="112"/>
      <c r="GB39" s="112"/>
      <c r="GC39" s="112"/>
      <c r="GD39" s="112"/>
      <c r="GE39" s="112"/>
      <c r="GF39" s="112"/>
      <c r="GG39" s="112"/>
      <c r="GH39" s="112"/>
      <c r="GI39" s="112"/>
      <c r="GJ39" s="112"/>
      <c r="GK39" s="112"/>
      <c r="GL39" s="112"/>
      <c r="GM39" s="112"/>
      <c r="GN39" s="112"/>
      <c r="GO39" s="112"/>
      <c r="GP39" s="112"/>
      <c r="GQ39" s="112"/>
      <c r="GR39" s="112"/>
      <c r="GS39" s="112"/>
      <c r="GT39" s="112"/>
      <c r="GU39" s="112"/>
      <c r="GV39" s="112"/>
      <c r="GW39" s="112"/>
      <c r="GX39" s="112"/>
      <c r="GY39" s="112"/>
      <c r="GZ39" s="112"/>
      <c r="HA39" s="112"/>
      <c r="HB39" s="112"/>
      <c r="HC39" s="112"/>
      <c r="HD39" s="112"/>
      <c r="HE39" s="112"/>
      <c r="HF39" s="112"/>
      <c r="HG39" s="112"/>
      <c r="HH39" s="112"/>
      <c r="HI39" s="112"/>
      <c r="HJ39" s="112"/>
      <c r="HK39" s="112"/>
      <c r="HL39" s="112"/>
      <c r="HM39" s="112"/>
      <c r="HN39" s="112"/>
      <c r="HO39" s="112"/>
      <c r="HP39" s="112"/>
      <c r="HQ39" s="112"/>
      <c r="HR39" s="112"/>
      <c r="HS39" s="112"/>
      <c r="HT39" s="112"/>
      <c r="HU39" s="112"/>
      <c r="HV39" s="112"/>
      <c r="HW39" s="112"/>
      <c r="HX39" s="112"/>
      <c r="HY39" s="112"/>
      <c r="HZ39" s="112"/>
      <c r="IA39" s="112"/>
      <c r="IB39" s="112"/>
      <c r="IC39" s="112"/>
      <c r="ID39" s="112"/>
      <c r="IE39" s="112"/>
      <c r="IF39" s="112"/>
      <c r="IG39" s="112"/>
      <c r="IH39" s="112"/>
      <c r="II39" s="112"/>
      <c r="IJ39" s="112"/>
      <c r="IK39" s="112"/>
      <c r="IL39" s="112"/>
      <c r="IM39" s="112"/>
      <c r="IN39" s="112"/>
      <c r="IO39" s="112"/>
      <c r="IP39" s="112"/>
      <c r="IQ39" s="112"/>
      <c r="IR39" s="112"/>
      <c r="IS39" s="112"/>
      <c r="IT39" s="112"/>
      <c r="IU39" s="112"/>
      <c r="IV39" s="112"/>
    </row>
    <row r="40" spans="1:256" ht="31.5" customHeight="1" x14ac:dyDescent="0.2">
      <c r="A40" s="129" t="s">
        <v>44</v>
      </c>
      <c r="B40" s="130"/>
      <c r="C40" s="88" t="s">
        <v>35</v>
      </c>
      <c r="D40" s="134">
        <v>2524</v>
      </c>
      <c r="E40" s="135"/>
      <c r="F40" s="135"/>
      <c r="G40" s="135"/>
      <c r="H40" s="135"/>
      <c r="I40" s="135"/>
      <c r="J40" s="135"/>
      <c r="K40" s="135"/>
      <c r="L40" s="135"/>
      <c r="M40" s="135"/>
      <c r="N40" s="135"/>
      <c r="O40" s="135"/>
      <c r="P40" s="136"/>
      <c r="Q40" s="85"/>
      <c r="R40" s="86"/>
      <c r="S40" s="56"/>
      <c r="T40" s="20"/>
      <c r="U40" s="87"/>
      <c r="V40" s="81"/>
      <c r="W40" s="81"/>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12"/>
      <c r="DG40" s="112"/>
      <c r="DH40" s="112"/>
      <c r="DI40" s="112"/>
      <c r="DJ40" s="112"/>
      <c r="DK40" s="112"/>
      <c r="DL40" s="112"/>
      <c r="DM40" s="112"/>
      <c r="DN40" s="112"/>
      <c r="DO40" s="112"/>
      <c r="DP40" s="112"/>
      <c r="DQ40" s="112"/>
      <c r="DR40" s="112"/>
      <c r="DS40" s="112"/>
      <c r="DT40" s="112"/>
      <c r="DU40" s="112"/>
      <c r="DV40" s="112"/>
      <c r="DW40" s="112"/>
      <c r="DX40" s="112"/>
      <c r="DY40" s="112"/>
      <c r="DZ40" s="112"/>
      <c r="EA40" s="112"/>
      <c r="EB40" s="112"/>
      <c r="EC40" s="112"/>
      <c r="ED40" s="112"/>
      <c r="EE40" s="112"/>
      <c r="EF40" s="112"/>
      <c r="EG40" s="112"/>
      <c r="EH40" s="112"/>
      <c r="EI40" s="112"/>
      <c r="EJ40" s="112"/>
      <c r="EK40" s="112"/>
      <c r="EL40" s="112"/>
      <c r="EM40" s="112"/>
      <c r="EN40" s="112"/>
      <c r="EO40" s="112"/>
      <c r="EP40" s="112"/>
      <c r="EQ40" s="112"/>
      <c r="ER40" s="112"/>
      <c r="ES40" s="112"/>
      <c r="ET40" s="112"/>
      <c r="EU40" s="112"/>
      <c r="EV40" s="112"/>
      <c r="EW40" s="112"/>
      <c r="EX40" s="112"/>
      <c r="EY40" s="112"/>
      <c r="EZ40" s="112"/>
      <c r="FA40" s="112"/>
      <c r="FB40" s="112"/>
      <c r="FC40" s="112"/>
      <c r="FD40" s="112"/>
      <c r="FE40" s="112"/>
      <c r="FF40" s="112"/>
      <c r="FG40" s="112"/>
      <c r="FH40" s="112"/>
      <c r="FI40" s="112"/>
      <c r="FJ40" s="112"/>
      <c r="FK40" s="112"/>
      <c r="FL40" s="112"/>
      <c r="FM40" s="112"/>
      <c r="FN40" s="112"/>
      <c r="FO40" s="112"/>
      <c r="FP40" s="112"/>
      <c r="FQ40" s="112"/>
      <c r="FR40" s="112"/>
      <c r="FS40" s="112"/>
      <c r="FT40" s="112"/>
      <c r="FU40" s="112"/>
      <c r="FV40" s="112"/>
      <c r="FW40" s="112"/>
      <c r="FX40" s="112"/>
      <c r="FY40" s="112"/>
      <c r="FZ40" s="112"/>
      <c r="GA40" s="112"/>
      <c r="GB40" s="112"/>
      <c r="GC40" s="112"/>
      <c r="GD40" s="112"/>
      <c r="GE40" s="112"/>
      <c r="GF40" s="112"/>
      <c r="GG40" s="112"/>
      <c r="GH40" s="112"/>
      <c r="GI40" s="112"/>
      <c r="GJ40" s="112"/>
      <c r="GK40" s="112"/>
      <c r="GL40" s="112"/>
      <c r="GM40" s="112"/>
      <c r="GN40" s="112"/>
      <c r="GO40" s="112"/>
      <c r="GP40" s="112"/>
      <c r="GQ40" s="112"/>
      <c r="GR40" s="112"/>
      <c r="GS40" s="112"/>
      <c r="GT40" s="112"/>
      <c r="GU40" s="112"/>
      <c r="GV40" s="112"/>
      <c r="GW40" s="112"/>
      <c r="GX40" s="112"/>
      <c r="GY40" s="112"/>
      <c r="GZ40" s="112"/>
      <c r="HA40" s="112"/>
      <c r="HB40" s="112"/>
      <c r="HC40" s="112"/>
      <c r="HD40" s="112"/>
      <c r="HE40" s="112"/>
      <c r="HF40" s="112"/>
      <c r="HG40" s="112"/>
      <c r="HH40" s="112"/>
      <c r="HI40" s="112"/>
      <c r="HJ40" s="112"/>
      <c r="HK40" s="112"/>
      <c r="HL40" s="112"/>
      <c r="HM40" s="112"/>
      <c r="HN40" s="112"/>
      <c r="HO40" s="112"/>
      <c r="HP40" s="112"/>
      <c r="HQ40" s="112"/>
      <c r="HR40" s="112"/>
      <c r="HS40" s="112"/>
      <c r="HT40" s="112"/>
      <c r="HU40" s="112"/>
      <c r="HV40" s="112"/>
      <c r="HW40" s="112"/>
      <c r="HX40" s="112"/>
      <c r="HY40" s="112"/>
      <c r="HZ40" s="112"/>
      <c r="IA40" s="112"/>
      <c r="IB40" s="112"/>
      <c r="IC40" s="112"/>
      <c r="ID40" s="112"/>
      <c r="IE40" s="112"/>
      <c r="IF40" s="112"/>
      <c r="IG40" s="112"/>
      <c r="IH40" s="112"/>
      <c r="II40" s="112"/>
      <c r="IJ40" s="112"/>
      <c r="IK40" s="112"/>
      <c r="IL40" s="112"/>
      <c r="IM40" s="112"/>
      <c r="IN40" s="112"/>
      <c r="IO40" s="112"/>
      <c r="IP40" s="112"/>
      <c r="IQ40" s="112"/>
      <c r="IR40" s="112"/>
      <c r="IS40" s="112"/>
      <c r="IT40" s="112"/>
      <c r="IU40" s="112"/>
      <c r="IV40" s="112"/>
    </row>
    <row r="41" spans="1:256" ht="21" customHeight="1" x14ac:dyDescent="0.2">
      <c r="A41" s="142" t="s">
        <v>45</v>
      </c>
      <c r="B41" s="143"/>
      <c r="C41" s="143"/>
      <c r="D41" s="143"/>
      <c r="E41" s="143"/>
      <c r="F41" s="143"/>
      <c r="G41" s="143"/>
      <c r="H41" s="143"/>
      <c r="I41" s="143"/>
      <c r="J41" s="143"/>
      <c r="K41" s="143"/>
      <c r="L41" s="143"/>
      <c r="M41" s="143"/>
      <c r="N41" s="143"/>
      <c r="O41" s="143"/>
      <c r="P41" s="144"/>
      <c r="Q41" s="86"/>
      <c r="R41" s="86"/>
      <c r="S41" s="89"/>
      <c r="T41" s="89"/>
      <c r="U41" s="90"/>
      <c r="V41" s="81"/>
      <c r="W41" s="81"/>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2"/>
      <c r="DV41" s="112"/>
      <c r="DW41" s="112"/>
      <c r="DX41" s="112"/>
      <c r="DY41" s="112"/>
      <c r="DZ41" s="112"/>
      <c r="EA41" s="112"/>
      <c r="EB41" s="112"/>
      <c r="EC41" s="112"/>
      <c r="ED41" s="112"/>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2"/>
      <c r="IP41" s="112"/>
      <c r="IQ41" s="112"/>
      <c r="IR41" s="112"/>
      <c r="IS41" s="112"/>
      <c r="IT41" s="112"/>
      <c r="IU41" s="112"/>
      <c r="IV41" s="112"/>
    </row>
    <row r="42" spans="1:256" ht="25.5" customHeight="1" x14ac:dyDescent="0.2">
      <c r="A42" s="129" t="s">
        <v>46</v>
      </c>
      <c r="B42" s="130"/>
      <c r="C42" s="108" t="s">
        <v>47</v>
      </c>
      <c r="D42" s="134">
        <v>33019</v>
      </c>
      <c r="E42" s="135"/>
      <c r="F42" s="135"/>
      <c r="G42" s="135"/>
      <c r="H42" s="135"/>
      <c r="I42" s="135"/>
      <c r="J42" s="135"/>
      <c r="K42" s="135"/>
      <c r="L42" s="135"/>
      <c r="M42" s="135"/>
      <c r="N42" s="135"/>
      <c r="O42" s="135"/>
      <c r="P42" s="136"/>
      <c r="Q42" s="91"/>
      <c r="R42" s="91"/>
      <c r="S42" s="92"/>
      <c r="T42" s="93"/>
      <c r="U42" s="78"/>
      <c r="V42" s="81"/>
      <c r="W42" s="81"/>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2"/>
      <c r="DV42" s="112"/>
      <c r="DW42" s="112"/>
      <c r="DX42" s="112"/>
      <c r="DY42" s="112"/>
      <c r="DZ42" s="112"/>
      <c r="EA42" s="112"/>
      <c r="EB42" s="112"/>
      <c r="EC42" s="112"/>
      <c r="ED42" s="112"/>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2"/>
      <c r="IP42" s="112"/>
      <c r="IQ42" s="112"/>
      <c r="IR42" s="112"/>
      <c r="IS42" s="112"/>
      <c r="IT42" s="112"/>
      <c r="IU42" s="112"/>
      <c r="IV42" s="112"/>
    </row>
    <row r="43" spans="1:256" ht="27" customHeight="1" x14ac:dyDescent="0.2">
      <c r="A43" s="129" t="s">
        <v>48</v>
      </c>
      <c r="B43" s="130"/>
      <c r="C43" s="109" t="s">
        <v>35</v>
      </c>
      <c r="D43" s="134">
        <v>5048</v>
      </c>
      <c r="E43" s="135"/>
      <c r="F43" s="135"/>
      <c r="G43" s="135"/>
      <c r="H43" s="135"/>
      <c r="I43" s="135"/>
      <c r="J43" s="135"/>
      <c r="K43" s="135"/>
      <c r="L43" s="135"/>
      <c r="M43" s="135"/>
      <c r="N43" s="135"/>
      <c r="O43" s="135"/>
      <c r="P43" s="136"/>
      <c r="Q43" s="86"/>
      <c r="R43" s="86"/>
      <c r="S43" s="94"/>
      <c r="T43" s="93"/>
      <c r="U43" s="78"/>
      <c r="V43" s="81"/>
      <c r="W43" s="81"/>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2"/>
      <c r="DV43" s="112"/>
      <c r="DW43" s="112"/>
      <c r="DX43" s="112"/>
      <c r="DY43" s="112"/>
      <c r="DZ43" s="112"/>
      <c r="EA43" s="112"/>
      <c r="EB43" s="112"/>
      <c r="EC43" s="112"/>
      <c r="ED43" s="112"/>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2"/>
      <c r="IP43" s="112"/>
      <c r="IQ43" s="112"/>
      <c r="IR43" s="112"/>
      <c r="IS43" s="112"/>
      <c r="IT43" s="112"/>
      <c r="IU43" s="112"/>
      <c r="IV43" s="112"/>
    </row>
    <row r="44" spans="1:256" ht="20.25" customHeight="1" x14ac:dyDescent="0.2">
      <c r="A44" s="142" t="s">
        <v>49</v>
      </c>
      <c r="B44" s="143" t="s">
        <v>50</v>
      </c>
      <c r="C44" s="143"/>
      <c r="D44" s="143"/>
      <c r="E44" s="143" t="s">
        <v>49</v>
      </c>
      <c r="F44" s="143"/>
      <c r="G44" s="143"/>
      <c r="H44" s="143"/>
      <c r="I44" s="143"/>
      <c r="J44" s="143"/>
      <c r="K44" s="143"/>
      <c r="L44" s="143"/>
      <c r="M44" s="143"/>
      <c r="N44" s="143"/>
      <c r="O44" s="143"/>
      <c r="P44" s="144"/>
      <c r="Q44" s="86"/>
      <c r="R44" s="86"/>
      <c r="S44" s="95"/>
      <c r="T44" s="96"/>
      <c r="U44" s="78"/>
      <c r="V44" s="81"/>
      <c r="W44" s="81"/>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2"/>
      <c r="DV44" s="112"/>
      <c r="DW44" s="112"/>
      <c r="DX44" s="112"/>
      <c r="DY44" s="112"/>
      <c r="DZ44" s="112"/>
      <c r="EA44" s="112"/>
      <c r="EB44" s="112"/>
      <c r="EC44" s="112"/>
      <c r="ED44" s="112"/>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2"/>
      <c r="IP44" s="112"/>
      <c r="IQ44" s="112"/>
      <c r="IR44" s="112"/>
      <c r="IS44" s="112"/>
      <c r="IT44" s="112"/>
      <c r="IU44" s="112"/>
      <c r="IV44" s="112"/>
    </row>
    <row r="45" spans="1:256" ht="27" customHeight="1" x14ac:dyDescent="0.2">
      <c r="A45" s="129" t="s">
        <v>51</v>
      </c>
      <c r="B45" s="130"/>
      <c r="C45" s="109" t="s">
        <v>35</v>
      </c>
      <c r="D45" s="134">
        <v>5657</v>
      </c>
      <c r="E45" s="135"/>
      <c r="F45" s="135"/>
      <c r="G45" s="135"/>
      <c r="H45" s="135"/>
      <c r="I45" s="135"/>
      <c r="J45" s="135"/>
      <c r="K45" s="135"/>
      <c r="L45" s="135"/>
      <c r="M45" s="135"/>
      <c r="N45" s="135"/>
      <c r="O45" s="135"/>
      <c r="P45" s="136"/>
      <c r="Q45" s="91"/>
      <c r="R45" s="91"/>
      <c r="S45" s="95"/>
      <c r="T45" s="96"/>
      <c r="U45" s="78"/>
      <c r="V45" s="81"/>
      <c r="W45" s="81"/>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2"/>
      <c r="DV45" s="112"/>
      <c r="DW45" s="112"/>
      <c r="DX45" s="112"/>
      <c r="DY45" s="112"/>
      <c r="DZ45" s="112"/>
      <c r="EA45" s="112"/>
      <c r="EB45" s="112"/>
      <c r="EC45" s="112"/>
      <c r="ED45" s="112"/>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2"/>
      <c r="IP45" s="112"/>
      <c r="IQ45" s="112"/>
      <c r="IR45" s="112"/>
      <c r="IS45" s="112"/>
      <c r="IT45" s="112"/>
      <c r="IU45" s="112"/>
      <c r="IV45" s="112"/>
    </row>
    <row r="46" spans="1:256" ht="21" customHeight="1" x14ac:dyDescent="0.2">
      <c r="A46" s="142" t="s">
        <v>52</v>
      </c>
      <c r="B46" s="143" t="s">
        <v>53</v>
      </c>
      <c r="C46" s="143"/>
      <c r="D46" s="143"/>
      <c r="E46" s="143"/>
      <c r="F46" s="143"/>
      <c r="G46" s="143"/>
      <c r="H46" s="143"/>
      <c r="I46" s="143"/>
      <c r="J46" s="143"/>
      <c r="K46" s="143"/>
      <c r="L46" s="143"/>
      <c r="M46" s="143"/>
      <c r="N46" s="143"/>
      <c r="O46" s="143"/>
      <c r="P46" s="144"/>
      <c r="Q46" s="86"/>
      <c r="R46" s="86"/>
      <c r="S46" s="95"/>
      <c r="T46" s="96"/>
      <c r="U46" s="78"/>
      <c r="V46" s="81"/>
      <c r="W46" s="81"/>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2"/>
      <c r="DV46" s="112"/>
      <c r="DW46" s="112"/>
      <c r="DX46" s="112"/>
      <c r="DY46" s="112"/>
      <c r="DZ46" s="112"/>
      <c r="EA46" s="112"/>
      <c r="EB46" s="112"/>
      <c r="EC46" s="112"/>
      <c r="ED46" s="112"/>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2"/>
      <c r="IP46" s="112"/>
      <c r="IQ46" s="112"/>
      <c r="IR46" s="112"/>
      <c r="IS46" s="112"/>
      <c r="IT46" s="112"/>
      <c r="IU46" s="112"/>
      <c r="IV46" s="112"/>
    </row>
    <row r="47" spans="1:256" ht="27" customHeight="1" x14ac:dyDescent="0.2">
      <c r="A47" s="148" t="s">
        <v>54</v>
      </c>
      <c r="B47" s="149"/>
      <c r="C47" s="109" t="s">
        <v>25</v>
      </c>
      <c r="D47" s="134">
        <v>1357</v>
      </c>
      <c r="E47" s="135"/>
      <c r="F47" s="135"/>
      <c r="G47" s="135"/>
      <c r="H47" s="135"/>
      <c r="I47" s="135"/>
      <c r="J47" s="135"/>
      <c r="K47" s="135"/>
      <c r="L47" s="135"/>
      <c r="M47" s="135"/>
      <c r="N47" s="135"/>
      <c r="O47" s="135"/>
      <c r="P47" s="136"/>
      <c r="Q47" s="91"/>
      <c r="R47" s="91"/>
      <c r="S47" s="94"/>
      <c r="T47" s="93"/>
      <c r="U47" s="78"/>
      <c r="V47" s="81"/>
      <c r="W47" s="81"/>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2"/>
      <c r="DV47" s="112"/>
      <c r="DW47" s="112"/>
      <c r="DX47" s="112"/>
      <c r="DY47" s="112"/>
      <c r="DZ47" s="112"/>
      <c r="EA47" s="112"/>
      <c r="EB47" s="112"/>
      <c r="EC47" s="112"/>
      <c r="ED47" s="112"/>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2"/>
      <c r="IP47" s="112"/>
      <c r="IQ47" s="112"/>
      <c r="IR47" s="112"/>
      <c r="IS47" s="112"/>
      <c r="IT47" s="112"/>
      <c r="IU47" s="112"/>
      <c r="IV47" s="112"/>
    </row>
    <row r="48" spans="1:256" ht="20.25" customHeight="1" x14ac:dyDescent="0.2">
      <c r="A48" s="142" t="s">
        <v>55</v>
      </c>
      <c r="B48" s="143" t="s">
        <v>56</v>
      </c>
      <c r="C48" s="143"/>
      <c r="D48" s="143"/>
      <c r="E48" s="143"/>
      <c r="F48" s="143"/>
      <c r="G48" s="143"/>
      <c r="H48" s="143"/>
      <c r="I48" s="143"/>
      <c r="J48" s="143"/>
      <c r="K48" s="143"/>
      <c r="L48" s="143"/>
      <c r="M48" s="143"/>
      <c r="N48" s="143"/>
      <c r="O48" s="143"/>
      <c r="P48" s="144"/>
      <c r="Q48" s="86"/>
      <c r="R48" s="86"/>
      <c r="S48" s="92"/>
      <c r="T48" s="89"/>
      <c r="U48" s="78"/>
      <c r="V48" s="81"/>
      <c r="W48" s="81"/>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2"/>
      <c r="DV48" s="112"/>
      <c r="DW48" s="112"/>
      <c r="DX48" s="112"/>
      <c r="DY48" s="112"/>
      <c r="DZ48" s="112"/>
      <c r="EA48" s="112"/>
      <c r="EB48" s="112"/>
      <c r="EC48" s="112"/>
      <c r="ED48" s="112"/>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2"/>
      <c r="IP48" s="112"/>
      <c r="IQ48" s="112"/>
      <c r="IR48" s="112"/>
      <c r="IS48" s="112"/>
      <c r="IT48" s="112"/>
      <c r="IU48" s="112"/>
      <c r="IV48" s="112"/>
    </row>
    <row r="49" spans="1:23" ht="27" customHeight="1" x14ac:dyDescent="0.2">
      <c r="A49" s="129" t="s">
        <v>57</v>
      </c>
      <c r="B49" s="145"/>
      <c r="C49" s="109" t="s">
        <v>35</v>
      </c>
      <c r="D49" s="134">
        <v>1343</v>
      </c>
      <c r="E49" s="135"/>
      <c r="F49" s="135"/>
      <c r="G49" s="135"/>
      <c r="H49" s="135"/>
      <c r="I49" s="135"/>
      <c r="J49" s="135"/>
      <c r="K49" s="135"/>
      <c r="L49" s="135"/>
      <c r="M49" s="135"/>
      <c r="N49" s="135"/>
      <c r="O49" s="135"/>
      <c r="P49" s="136"/>
      <c r="Q49" s="91"/>
      <c r="R49" s="91"/>
      <c r="S49" s="94"/>
      <c r="T49" s="93"/>
      <c r="U49" s="78"/>
      <c r="V49" s="81"/>
      <c r="W49" s="81"/>
    </row>
    <row r="50" spans="1:23" ht="24.75" customHeight="1" x14ac:dyDescent="0.2">
      <c r="A50" s="112"/>
      <c r="B50" s="146"/>
      <c r="C50" s="146"/>
      <c r="D50" s="147">
        <f>D26+D27+D28+D29+D30+D31+D32+D33+D36+D37+D38+D39+D40+D42+D43+D45+D47+D49</f>
        <v>185238</v>
      </c>
      <c r="E50" s="147"/>
      <c r="F50" s="147"/>
      <c r="G50" s="147"/>
      <c r="H50" s="147"/>
      <c r="I50" s="147"/>
      <c r="J50" s="147"/>
      <c r="K50" s="147"/>
      <c r="L50" s="147"/>
      <c r="M50" s="147"/>
      <c r="N50" s="147"/>
      <c r="O50" s="147"/>
      <c r="P50" s="147"/>
      <c r="Q50" s="91"/>
      <c r="R50" s="91"/>
      <c r="S50" s="97"/>
      <c r="T50" s="98"/>
      <c r="U50" s="78"/>
      <c r="V50" s="81"/>
      <c r="W50" s="81"/>
    </row>
    <row r="51" spans="1:23" x14ac:dyDescent="0.2">
      <c r="A51" s="112"/>
      <c r="B51" s="112"/>
      <c r="C51" s="81"/>
      <c r="D51" s="99"/>
      <c r="E51" s="99"/>
      <c r="F51" s="99"/>
      <c r="G51" s="99"/>
      <c r="H51" s="99"/>
      <c r="I51" s="99"/>
      <c r="J51" s="99"/>
      <c r="K51" s="99"/>
      <c r="L51" s="99"/>
      <c r="M51" s="99"/>
      <c r="N51" s="99"/>
      <c r="O51" s="139"/>
      <c r="P51" s="139"/>
      <c r="Q51" s="100"/>
      <c r="R51" s="100"/>
      <c r="S51" s="92"/>
      <c r="T51" s="78"/>
      <c r="U51" s="78"/>
      <c r="V51" s="81"/>
      <c r="W51" s="81"/>
    </row>
    <row r="52" spans="1:23" x14ac:dyDescent="0.2">
      <c r="A52" s="112"/>
      <c r="B52" s="112"/>
      <c r="C52" s="81"/>
      <c r="D52" s="99"/>
      <c r="E52" s="99" t="s">
        <v>49</v>
      </c>
      <c r="F52" s="99"/>
      <c r="G52" s="99"/>
      <c r="H52" s="99"/>
      <c r="I52" s="99"/>
      <c r="J52" s="99"/>
      <c r="K52" s="99"/>
      <c r="L52" s="99"/>
      <c r="M52" s="99"/>
      <c r="N52" s="99"/>
      <c r="O52" s="139"/>
      <c r="P52" s="139"/>
      <c r="Q52" s="101"/>
      <c r="R52" s="101"/>
      <c r="S52" s="78"/>
      <c r="T52" s="78"/>
      <c r="U52" s="78"/>
      <c r="V52" s="81"/>
      <c r="W52" s="81"/>
    </row>
    <row r="53" spans="1:23" x14ac:dyDescent="0.2">
      <c r="A53" s="112"/>
      <c r="B53" s="112"/>
      <c r="C53" s="112"/>
      <c r="D53" s="99"/>
      <c r="E53" s="99" t="s">
        <v>49</v>
      </c>
      <c r="F53" s="99"/>
      <c r="G53" s="99"/>
      <c r="H53" s="99"/>
      <c r="I53" s="99"/>
      <c r="J53" s="99"/>
      <c r="K53" s="99"/>
      <c r="L53" s="99"/>
      <c r="M53" s="99"/>
      <c r="N53" s="99"/>
      <c r="O53" s="99"/>
      <c r="P53" s="99"/>
      <c r="Q53" s="101"/>
      <c r="R53" s="101"/>
      <c r="S53" s="78"/>
      <c r="T53" s="78"/>
      <c r="U53" s="78"/>
      <c r="V53" s="81"/>
      <c r="W53" s="81"/>
    </row>
    <row r="54" spans="1:23" x14ac:dyDescent="0.2">
      <c r="A54" s="112"/>
      <c r="B54" s="112"/>
      <c r="C54" s="112"/>
      <c r="D54" s="99"/>
      <c r="E54" s="99"/>
      <c r="F54" s="99"/>
      <c r="G54" s="99"/>
      <c r="H54" s="99"/>
      <c r="I54" s="99"/>
      <c r="J54" s="99"/>
      <c r="K54" s="99"/>
      <c r="L54" s="99"/>
      <c r="M54" s="99"/>
      <c r="N54" s="99"/>
      <c r="O54" s="99"/>
      <c r="P54" s="99"/>
      <c r="Q54" s="102"/>
      <c r="R54" s="103"/>
      <c r="S54" s="78"/>
      <c r="T54" s="78"/>
      <c r="U54" s="78"/>
      <c r="V54" s="81"/>
      <c r="W54" s="81"/>
    </row>
    <row r="55" spans="1:23" x14ac:dyDescent="0.2">
      <c r="A55" s="112"/>
      <c r="B55" s="112"/>
      <c r="C55" s="112"/>
      <c r="D55" s="99"/>
      <c r="E55" s="99"/>
      <c r="F55" s="99"/>
      <c r="G55" s="99"/>
      <c r="H55" s="99"/>
      <c r="I55" s="99"/>
      <c r="J55" s="99"/>
      <c r="K55" s="99"/>
      <c r="L55" s="99"/>
      <c r="M55" s="99"/>
      <c r="N55" s="99"/>
      <c r="O55" s="99"/>
      <c r="P55" s="99"/>
      <c r="Q55" s="102"/>
      <c r="R55" s="103"/>
      <c r="S55" s="78"/>
      <c r="T55" s="78"/>
      <c r="U55" s="78"/>
      <c r="V55" s="81"/>
      <c r="W55" s="81"/>
    </row>
    <row r="56" spans="1:23" x14ac:dyDescent="0.2">
      <c r="A56" s="112"/>
      <c r="B56" s="112"/>
      <c r="C56" s="112"/>
      <c r="D56" s="112"/>
      <c r="E56" s="112"/>
      <c r="F56" s="112"/>
      <c r="G56" s="112"/>
      <c r="H56" s="112"/>
      <c r="I56" s="112"/>
      <c r="J56" s="112"/>
      <c r="K56" s="112"/>
      <c r="L56" s="112"/>
      <c r="M56" s="112"/>
      <c r="N56" s="112"/>
      <c r="O56" s="112"/>
      <c r="P56" s="104"/>
      <c r="Q56" s="102"/>
      <c r="R56" s="103"/>
      <c r="S56" s="81"/>
      <c r="T56" s="81"/>
      <c r="U56" s="81"/>
      <c r="V56" s="81"/>
      <c r="W56" s="81"/>
    </row>
    <row r="57" spans="1:23" x14ac:dyDescent="0.2">
      <c r="A57" s="112"/>
      <c r="B57" s="112"/>
      <c r="C57" s="112"/>
      <c r="D57" s="112"/>
      <c r="E57" s="112"/>
      <c r="F57" s="112"/>
      <c r="G57" s="112"/>
      <c r="H57" s="112"/>
      <c r="I57" s="112"/>
      <c r="J57" s="112"/>
      <c r="K57" s="112"/>
      <c r="L57" s="112"/>
      <c r="M57" s="112"/>
      <c r="N57" s="112"/>
      <c r="O57" s="112"/>
      <c r="P57" s="112"/>
      <c r="Q57" s="105"/>
      <c r="R57" s="106"/>
      <c r="S57" s="81"/>
      <c r="T57" s="81"/>
      <c r="U57" s="81"/>
      <c r="V57" s="81"/>
      <c r="W57" s="81"/>
    </row>
    <row r="58" spans="1:23" x14ac:dyDescent="0.2">
      <c r="A58" s="112"/>
      <c r="B58" s="112"/>
      <c r="C58" s="112"/>
      <c r="D58" s="112"/>
      <c r="E58" s="112"/>
      <c r="F58" s="112"/>
      <c r="G58" s="112"/>
      <c r="H58" s="112"/>
      <c r="I58" s="112"/>
      <c r="J58" s="112"/>
      <c r="K58" s="112"/>
      <c r="L58" s="112"/>
      <c r="M58" s="112"/>
      <c r="N58" s="112"/>
      <c r="O58" s="112"/>
      <c r="P58" s="112"/>
      <c r="R58" s="78"/>
      <c r="S58" s="81"/>
      <c r="T58" s="81"/>
      <c r="U58" s="81"/>
      <c r="V58" s="81"/>
      <c r="W58" s="81"/>
    </row>
    <row r="59" spans="1:23" x14ac:dyDescent="0.2">
      <c r="A59" s="112"/>
      <c r="B59" s="112"/>
      <c r="C59" s="112"/>
      <c r="D59" s="112" t="s">
        <v>49</v>
      </c>
      <c r="E59" s="112"/>
      <c r="F59" s="112"/>
      <c r="G59" s="112"/>
      <c r="H59" s="112"/>
      <c r="I59" s="112"/>
      <c r="J59" s="112"/>
      <c r="K59" s="112"/>
      <c r="L59" s="112"/>
      <c r="M59" s="112"/>
      <c r="N59" s="112"/>
      <c r="O59" s="112"/>
      <c r="P59" s="112"/>
      <c r="R59" s="78"/>
      <c r="S59" s="81"/>
      <c r="T59" s="81"/>
      <c r="U59" s="81"/>
      <c r="V59" s="81"/>
      <c r="W59" s="81"/>
    </row>
    <row r="61" spans="1:23" x14ac:dyDescent="0.2">
      <c r="A61" s="112"/>
      <c r="B61" s="112"/>
      <c r="C61" s="112"/>
      <c r="D61" s="112"/>
      <c r="E61" s="107"/>
      <c r="F61" s="112"/>
      <c r="G61" s="112"/>
      <c r="H61" s="112"/>
      <c r="I61" s="112"/>
      <c r="J61" s="112"/>
      <c r="K61" s="112"/>
      <c r="L61" s="112"/>
      <c r="M61" s="112"/>
      <c r="N61" s="112"/>
      <c r="O61" s="112"/>
      <c r="P61" s="112"/>
      <c r="S61" s="112"/>
      <c r="T61" s="112"/>
      <c r="U61" s="112"/>
      <c r="V61" s="112"/>
      <c r="W61" s="112"/>
    </row>
    <row r="62" spans="1:23" x14ac:dyDescent="0.2">
      <c r="A62" s="112"/>
      <c r="B62" s="112"/>
      <c r="C62" s="112"/>
      <c r="D62" s="112"/>
      <c r="E62" s="107"/>
      <c r="F62" s="112"/>
      <c r="G62" s="112"/>
      <c r="H62" s="112"/>
      <c r="I62" s="112"/>
      <c r="J62" s="112"/>
      <c r="K62" s="112"/>
      <c r="L62" s="112"/>
      <c r="M62" s="112"/>
      <c r="N62" s="112"/>
      <c r="O62" s="112"/>
      <c r="P62" s="112"/>
      <c r="S62" s="112"/>
      <c r="T62" s="112"/>
      <c r="U62" s="112"/>
      <c r="V62" s="112"/>
      <c r="W62" s="112"/>
    </row>
    <row r="63" spans="1:23" x14ac:dyDescent="0.2">
      <c r="A63" s="112"/>
      <c r="B63" s="112"/>
      <c r="C63" s="112"/>
      <c r="D63" s="112"/>
      <c r="E63" s="107"/>
      <c r="F63" s="112"/>
      <c r="G63" s="112"/>
      <c r="H63" s="112" t="s">
        <v>49</v>
      </c>
      <c r="I63" s="112"/>
      <c r="J63" s="112"/>
      <c r="K63" s="112"/>
      <c r="L63" s="112"/>
      <c r="M63" s="112"/>
      <c r="N63" s="112"/>
      <c r="O63" s="112"/>
      <c r="P63" s="112"/>
      <c r="S63" s="112"/>
      <c r="T63" s="112"/>
      <c r="U63" s="112"/>
      <c r="V63" s="112"/>
      <c r="W63" s="112"/>
    </row>
    <row r="64" spans="1:23" x14ac:dyDescent="0.2">
      <c r="A64" s="112"/>
      <c r="B64" s="112"/>
      <c r="C64" s="112"/>
      <c r="D64" s="112"/>
      <c r="E64" s="107"/>
      <c r="F64" s="112"/>
      <c r="G64" s="112"/>
      <c r="H64" s="112" t="s">
        <v>49</v>
      </c>
      <c r="I64" s="112"/>
      <c r="J64" s="112"/>
      <c r="K64" s="112"/>
      <c r="L64" s="112"/>
      <c r="M64" s="112"/>
      <c r="N64" s="112"/>
      <c r="O64" s="112"/>
      <c r="P64" s="112"/>
      <c r="S64" s="112"/>
      <c r="T64" s="112"/>
      <c r="U64" s="112"/>
      <c r="V64" s="112"/>
      <c r="W64" s="112"/>
    </row>
    <row r="65" spans="5:8" x14ac:dyDescent="0.2">
      <c r="E65" s="107"/>
      <c r="F65" s="112"/>
      <c r="G65" s="112"/>
      <c r="H65" s="112" t="s">
        <v>58</v>
      </c>
    </row>
    <row r="66" spans="5:8" x14ac:dyDescent="0.2">
      <c r="E66" s="112"/>
      <c r="F66" s="112"/>
      <c r="G66" s="112"/>
      <c r="H66" s="112" t="s">
        <v>49</v>
      </c>
    </row>
    <row r="67" spans="5:8" x14ac:dyDescent="0.2">
      <c r="E67" s="112"/>
      <c r="F67" s="112"/>
      <c r="G67" s="112"/>
      <c r="H67" s="112" t="s">
        <v>58</v>
      </c>
    </row>
    <row r="68" spans="5:8" x14ac:dyDescent="0.2">
      <c r="E68" s="112"/>
      <c r="F68" s="112"/>
      <c r="G68" s="112"/>
      <c r="H68" s="112" t="s">
        <v>49</v>
      </c>
    </row>
  </sheetData>
  <mergeCells count="119">
    <mergeCell ref="A2:P2"/>
    <mergeCell ref="A3:O3"/>
    <mergeCell ref="A4:P4"/>
    <mergeCell ref="A5:P5"/>
    <mergeCell ref="A6:P6"/>
    <mergeCell ref="A14:F22"/>
    <mergeCell ref="G14:P14"/>
    <mergeCell ref="G15:P22"/>
    <mergeCell ref="B8:C8"/>
    <mergeCell ref="D8:I9"/>
    <mergeCell ref="J8:P8"/>
    <mergeCell ref="B9:C9"/>
    <mergeCell ref="J9:P10"/>
    <mergeCell ref="B10:C10"/>
    <mergeCell ref="D10:I12"/>
    <mergeCell ref="M12:O12"/>
    <mergeCell ref="B13:C13"/>
    <mergeCell ref="D13:I13"/>
    <mergeCell ref="J13:L13"/>
    <mergeCell ref="M13:O13"/>
    <mergeCell ref="B11:C11"/>
    <mergeCell ref="J11:P11"/>
    <mergeCell ref="J12:L12"/>
    <mergeCell ref="A39:B39"/>
    <mergeCell ref="A40:B40"/>
    <mergeCell ref="A36:B36"/>
    <mergeCell ref="A41:P41"/>
    <mergeCell ref="A42:B42"/>
    <mergeCell ref="D40:P40"/>
    <mergeCell ref="A34:B35"/>
    <mergeCell ref="C34:C35"/>
    <mergeCell ref="A37:B37"/>
    <mergeCell ref="A38:B38"/>
    <mergeCell ref="D36:P36"/>
    <mergeCell ref="D37:P37"/>
    <mergeCell ref="D39:P39"/>
    <mergeCell ref="A26:B26"/>
    <mergeCell ref="C23:C24"/>
    <mergeCell ref="A25:P25"/>
    <mergeCell ref="A23:B24"/>
    <mergeCell ref="O52:P52"/>
    <mergeCell ref="D23:P24"/>
    <mergeCell ref="D26:P26"/>
    <mergeCell ref="D27:P27"/>
    <mergeCell ref="D28:P28"/>
    <mergeCell ref="D30:P30"/>
    <mergeCell ref="D32:P32"/>
    <mergeCell ref="D38:P38"/>
    <mergeCell ref="D42:P42"/>
    <mergeCell ref="D49:P49"/>
    <mergeCell ref="D34:P35"/>
    <mergeCell ref="A48:P48"/>
    <mergeCell ref="A49:B49"/>
    <mergeCell ref="B50:C50"/>
    <mergeCell ref="O51:P51"/>
    <mergeCell ref="D50:P50"/>
    <mergeCell ref="A43:B43"/>
    <mergeCell ref="A44:P44"/>
    <mergeCell ref="D43:P43"/>
    <mergeCell ref="A45:B45"/>
    <mergeCell ref="D45:P45"/>
    <mergeCell ref="D47:P47"/>
    <mergeCell ref="A46:P46"/>
    <mergeCell ref="A47:B47"/>
    <mergeCell ref="A27:B27"/>
    <mergeCell ref="A28:B28"/>
    <mergeCell ref="A29:B29"/>
    <mergeCell ref="A30:B30"/>
    <mergeCell ref="T34:AF35"/>
    <mergeCell ref="AG34:AH35"/>
    <mergeCell ref="AI34:AI35"/>
    <mergeCell ref="A33:B33"/>
    <mergeCell ref="D29:P29"/>
    <mergeCell ref="D31:P31"/>
    <mergeCell ref="D33:P33"/>
    <mergeCell ref="A32:B32"/>
    <mergeCell ref="A31:B31"/>
    <mergeCell ref="FE34:FF35"/>
    <mergeCell ref="FG34:FG35"/>
    <mergeCell ref="FH34:FT35"/>
    <mergeCell ref="FU34:FV35"/>
    <mergeCell ref="CF34:CR35"/>
    <mergeCell ref="CS34:CT35"/>
    <mergeCell ref="CU34:CU35"/>
    <mergeCell ref="Q34:R35"/>
    <mergeCell ref="S34:S35"/>
    <mergeCell ref="AJ34:AV35"/>
    <mergeCell ref="AW34:AX35"/>
    <mergeCell ref="AY34:AY35"/>
    <mergeCell ref="AZ34:BL35"/>
    <mergeCell ref="BM34:BN35"/>
    <mergeCell ref="BO34:BO35"/>
    <mergeCell ref="BP34:CB35"/>
    <mergeCell ref="CC34:CD35"/>
    <mergeCell ref="CE34:CE35"/>
    <mergeCell ref="CV34:DH35"/>
    <mergeCell ref="DI34:DJ35"/>
    <mergeCell ref="DK34:DK35"/>
    <mergeCell ref="IJ34:IV35"/>
    <mergeCell ref="HD34:HP35"/>
    <mergeCell ref="HQ34:HR35"/>
    <mergeCell ref="HS34:HS35"/>
    <mergeCell ref="HT34:IF35"/>
    <mergeCell ref="IG34:IH35"/>
    <mergeCell ref="II34:II35"/>
    <mergeCell ref="FX34:GJ35"/>
    <mergeCell ref="GK34:GL35"/>
    <mergeCell ref="GM34:GM35"/>
    <mergeCell ref="GN34:GZ35"/>
    <mergeCell ref="HA34:HB35"/>
    <mergeCell ref="HC34:HC35"/>
    <mergeCell ref="FW34:FW35"/>
    <mergeCell ref="DL34:DX35"/>
    <mergeCell ref="DY34:DZ35"/>
    <mergeCell ref="EA34:EA35"/>
    <mergeCell ref="EB34:EN35"/>
    <mergeCell ref="EO34:EP35"/>
    <mergeCell ref="EQ34:EQ35"/>
    <mergeCell ref="ER34:FD35"/>
  </mergeCells>
  <phoneticPr fontId="0" type="noConversion"/>
  <pageMargins left="0.70866141732283472" right="0.31496062992125984" top="0.74803149606299213" bottom="0.74803149606299213" header="0.31496062992125984" footer="0.31496062992125984"/>
  <pageSetup scale="7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70"/>
  <sheetViews>
    <sheetView tabSelected="1" zoomScaleNormal="85" workbookViewId="0">
      <pane xSplit="28335" topLeftCell="O1"/>
      <selection activeCell="A7" sqref="A7:P7"/>
      <selection pane="topRight" activeCell="O25" sqref="O25"/>
    </sheetView>
  </sheetViews>
  <sheetFormatPr baseColWidth="10" defaultColWidth="9.140625" defaultRowHeight="12.75" x14ac:dyDescent="0.2"/>
  <cols>
    <col min="1" max="1" width="17.28515625" customWidth="1"/>
    <col min="2" max="2" width="18.28515625" customWidth="1"/>
    <col min="3" max="3" width="9.28515625" customWidth="1"/>
    <col min="4" max="15" width="11.5703125" customWidth="1"/>
    <col min="16" max="16" width="14.85546875" customWidth="1"/>
    <col min="17" max="17" width="3" style="23" customWidth="1"/>
    <col min="18" max="18" width="13.28515625" customWidth="1"/>
    <col min="19" max="19" width="12.7109375" bestFit="1" customWidth="1"/>
    <col min="20" max="20" width="11.7109375" bestFit="1" customWidth="1"/>
    <col min="21" max="256" width="11.42578125" customWidth="1"/>
  </cols>
  <sheetData>
    <row r="3" spans="1:17" ht="20.25" x14ac:dyDescent="0.3">
      <c r="A3" s="202" t="s">
        <v>0</v>
      </c>
      <c r="B3" s="202"/>
      <c r="C3" s="202"/>
      <c r="D3" s="202"/>
      <c r="E3" s="202"/>
      <c r="F3" s="202"/>
      <c r="G3" s="202"/>
      <c r="H3" s="202"/>
      <c r="I3" s="202"/>
      <c r="J3" s="202"/>
      <c r="K3" s="202"/>
      <c r="L3" s="202"/>
      <c r="M3" s="202"/>
      <c r="N3" s="202"/>
      <c r="O3" s="202"/>
      <c r="P3" s="202"/>
    </row>
    <row r="4" spans="1:17" ht="11.25" customHeight="1" x14ac:dyDescent="0.25">
      <c r="A4" s="205"/>
      <c r="B4" s="205"/>
      <c r="C4" s="205"/>
      <c r="D4" s="205"/>
      <c r="E4" s="205"/>
      <c r="F4" s="205"/>
      <c r="G4" s="205"/>
      <c r="H4" s="205"/>
      <c r="I4" s="205"/>
      <c r="J4" s="205"/>
      <c r="K4" s="205"/>
      <c r="L4" s="205"/>
      <c r="M4" s="205"/>
      <c r="N4" s="205"/>
      <c r="O4" s="205"/>
      <c r="P4" s="13"/>
      <c r="Q4" s="24"/>
    </row>
    <row r="5" spans="1:17" ht="15.75" x14ac:dyDescent="0.25">
      <c r="A5" s="203" t="s">
        <v>1</v>
      </c>
      <c r="B5" s="203"/>
      <c r="C5" s="203"/>
      <c r="D5" s="203"/>
      <c r="E5" s="203"/>
      <c r="F5" s="203"/>
      <c r="G5" s="203"/>
      <c r="H5" s="203"/>
      <c r="I5" s="203"/>
      <c r="J5" s="203"/>
      <c r="K5" s="203"/>
      <c r="L5" s="203"/>
      <c r="M5" s="203"/>
      <c r="N5" s="203"/>
      <c r="O5" s="203"/>
      <c r="P5" s="203"/>
      <c r="Q5" s="25"/>
    </row>
    <row r="6" spans="1:17" ht="15" x14ac:dyDescent="0.25">
      <c r="A6" s="204"/>
      <c r="B6" s="204"/>
      <c r="C6" s="204"/>
      <c r="D6" s="204"/>
      <c r="E6" s="204"/>
      <c r="F6" s="204"/>
      <c r="G6" s="204"/>
      <c r="H6" s="204"/>
      <c r="I6" s="204"/>
      <c r="J6" s="204"/>
      <c r="K6" s="204"/>
      <c r="L6" s="204"/>
      <c r="M6" s="204"/>
      <c r="N6" s="204"/>
      <c r="O6" s="204"/>
      <c r="P6" s="204"/>
      <c r="Q6" s="26"/>
    </row>
    <row r="7" spans="1:17" ht="15" x14ac:dyDescent="0.25">
      <c r="A7" s="204"/>
      <c r="B7" s="204"/>
      <c r="C7" s="204"/>
      <c r="D7" s="204"/>
      <c r="E7" s="204"/>
      <c r="F7" s="204"/>
      <c r="G7" s="204"/>
      <c r="H7" s="204"/>
      <c r="I7" s="204"/>
      <c r="J7" s="204"/>
      <c r="K7" s="204"/>
      <c r="L7" s="204"/>
      <c r="M7" s="204"/>
      <c r="N7" s="204"/>
      <c r="O7" s="204"/>
      <c r="P7" s="204"/>
    </row>
    <row r="8" spans="1:17" x14ac:dyDescent="0.2">
      <c r="A8" s="1"/>
      <c r="B8" s="1"/>
      <c r="C8" s="1"/>
      <c r="D8" s="1"/>
      <c r="E8" s="1"/>
      <c r="F8" s="1"/>
      <c r="G8" s="1"/>
      <c r="H8" s="1"/>
      <c r="I8" s="1"/>
      <c r="J8" s="1"/>
      <c r="K8" s="1"/>
      <c r="L8" s="1"/>
      <c r="M8" s="1"/>
      <c r="N8" s="1"/>
      <c r="O8" s="14"/>
    </row>
    <row r="9" spans="1:17" ht="15" x14ac:dyDescent="0.25">
      <c r="A9" s="204" t="s">
        <v>103</v>
      </c>
      <c r="B9" s="204"/>
      <c r="C9" s="204"/>
      <c r="D9" s="204"/>
      <c r="E9" s="204"/>
      <c r="F9" s="204"/>
      <c r="G9" s="204"/>
      <c r="H9" s="204"/>
      <c r="I9" s="204"/>
      <c r="J9" s="204"/>
      <c r="K9" s="204"/>
      <c r="L9" s="204"/>
      <c r="M9" s="204"/>
      <c r="N9" s="204"/>
      <c r="O9" s="204"/>
      <c r="P9" s="204"/>
    </row>
    <row r="10" spans="1:17" x14ac:dyDescent="0.2">
      <c r="A10" s="4"/>
      <c r="B10" s="4"/>
      <c r="C10" s="4"/>
      <c r="D10" s="4"/>
      <c r="E10" s="4"/>
      <c r="F10" s="4"/>
      <c r="G10" s="4"/>
      <c r="H10" s="4"/>
      <c r="I10" s="4"/>
      <c r="J10" s="4"/>
      <c r="K10" s="4"/>
      <c r="L10" s="4"/>
      <c r="M10" s="4"/>
      <c r="N10" s="1"/>
      <c r="O10" s="1"/>
    </row>
    <row r="11" spans="1:17" ht="24.75" customHeight="1" x14ac:dyDescent="0.2">
      <c r="A11" s="5" t="s">
        <v>2</v>
      </c>
      <c r="B11" s="178" t="s">
        <v>3</v>
      </c>
      <c r="C11" s="179"/>
      <c r="D11" s="180" t="s">
        <v>4</v>
      </c>
      <c r="E11" s="181"/>
      <c r="F11" s="181"/>
      <c r="G11" s="181"/>
      <c r="H11" s="181"/>
      <c r="I11" s="181"/>
      <c r="J11" s="184" t="s">
        <v>5</v>
      </c>
      <c r="K11" s="185"/>
      <c r="L11" s="185"/>
      <c r="M11" s="185"/>
      <c r="N11" s="185"/>
      <c r="O11" s="185"/>
      <c r="P11" s="186"/>
      <c r="Q11" s="27"/>
    </row>
    <row r="12" spans="1:17" ht="90.75" customHeight="1" x14ac:dyDescent="0.2">
      <c r="A12" s="6" t="s">
        <v>6</v>
      </c>
      <c r="B12" s="187" t="s">
        <v>7</v>
      </c>
      <c r="C12" s="188"/>
      <c r="D12" s="182"/>
      <c r="E12" s="183"/>
      <c r="F12" s="183"/>
      <c r="G12" s="183"/>
      <c r="H12" s="183"/>
      <c r="I12" s="183"/>
      <c r="J12" s="189" t="s">
        <v>8</v>
      </c>
      <c r="K12" s="190"/>
      <c r="L12" s="190"/>
      <c r="M12" s="190"/>
      <c r="N12" s="190"/>
      <c r="O12" s="190"/>
      <c r="P12" s="191"/>
      <c r="Q12" s="28"/>
    </row>
    <row r="13" spans="1:17" ht="65.25" customHeight="1" x14ac:dyDescent="0.2">
      <c r="A13" s="6" t="s">
        <v>9</v>
      </c>
      <c r="B13" s="187" t="s">
        <v>10</v>
      </c>
      <c r="C13" s="188"/>
      <c r="D13" s="180" t="s">
        <v>11</v>
      </c>
      <c r="E13" s="181"/>
      <c r="F13" s="181"/>
      <c r="G13" s="181"/>
      <c r="H13" s="181"/>
      <c r="I13" s="181"/>
      <c r="J13" s="192"/>
      <c r="K13" s="193"/>
      <c r="L13" s="193"/>
      <c r="M13" s="193"/>
      <c r="N13" s="193"/>
      <c r="O13" s="193"/>
      <c r="P13" s="194"/>
      <c r="Q13" s="28"/>
    </row>
    <row r="14" spans="1:17" ht="41.25" customHeight="1" x14ac:dyDescent="0.2">
      <c r="A14" s="7" t="s">
        <v>12</v>
      </c>
      <c r="B14" s="150" t="s">
        <v>13</v>
      </c>
      <c r="C14" s="151"/>
      <c r="D14" s="195"/>
      <c r="E14" s="196"/>
      <c r="F14" s="196"/>
      <c r="G14" s="196"/>
      <c r="H14" s="196"/>
      <c r="I14" s="196"/>
      <c r="J14" s="152" t="s">
        <v>14</v>
      </c>
      <c r="K14" s="153"/>
      <c r="L14" s="153"/>
      <c r="M14" s="153"/>
      <c r="N14" s="153"/>
      <c r="O14" s="153"/>
      <c r="P14" s="154"/>
      <c r="Q14" s="21"/>
    </row>
    <row r="15" spans="1:17" ht="15.75" x14ac:dyDescent="0.2">
      <c r="A15" s="8"/>
      <c r="B15" s="9"/>
      <c r="C15" s="10"/>
      <c r="D15" s="182"/>
      <c r="E15" s="183"/>
      <c r="F15" s="183"/>
      <c r="G15" s="183"/>
      <c r="H15" s="183"/>
      <c r="I15" s="183"/>
      <c r="J15" s="152" t="s">
        <v>15</v>
      </c>
      <c r="K15" s="153"/>
      <c r="L15" s="153"/>
      <c r="M15" s="197">
        <v>421</v>
      </c>
      <c r="N15" s="197"/>
      <c r="O15" s="197"/>
      <c r="P15" s="77"/>
      <c r="Q15" s="29"/>
    </row>
    <row r="16" spans="1:17" x14ac:dyDescent="0.2">
      <c r="A16" s="11"/>
      <c r="B16" s="198"/>
      <c r="C16" s="199"/>
      <c r="D16" s="198"/>
      <c r="E16" s="200"/>
      <c r="F16" s="200"/>
      <c r="G16" s="200"/>
      <c r="H16" s="200"/>
      <c r="I16" s="201"/>
      <c r="J16" s="152" t="s">
        <v>16</v>
      </c>
      <c r="K16" s="153"/>
      <c r="L16" s="153"/>
      <c r="M16" s="197">
        <v>842</v>
      </c>
      <c r="N16" s="197"/>
      <c r="O16" s="197"/>
      <c r="P16" s="77"/>
      <c r="Q16" s="29"/>
    </row>
    <row r="17" spans="1:20" ht="12.75" customHeight="1" x14ac:dyDescent="0.2">
      <c r="A17" s="159" t="s">
        <v>17</v>
      </c>
      <c r="B17" s="160"/>
      <c r="C17" s="160"/>
      <c r="D17" s="160"/>
      <c r="E17" s="160"/>
      <c r="F17" s="161"/>
      <c r="G17" s="168" t="s">
        <v>18</v>
      </c>
      <c r="H17" s="169"/>
      <c r="I17" s="169"/>
      <c r="J17" s="169"/>
      <c r="K17" s="169"/>
      <c r="L17" s="169"/>
      <c r="M17" s="169"/>
      <c r="N17" s="169"/>
      <c r="O17" s="169"/>
      <c r="P17" s="170"/>
      <c r="Q17" s="30"/>
    </row>
    <row r="18" spans="1:20" ht="12.75" customHeight="1" x14ac:dyDescent="0.2">
      <c r="A18" s="162"/>
      <c r="B18" s="163"/>
      <c r="C18" s="163"/>
      <c r="D18" s="163"/>
      <c r="E18" s="163"/>
      <c r="F18" s="164"/>
      <c r="G18" s="171" t="s">
        <v>19</v>
      </c>
      <c r="H18" s="172"/>
      <c r="I18" s="172"/>
      <c r="J18" s="172"/>
      <c r="K18" s="172"/>
      <c r="L18" s="172"/>
      <c r="M18" s="172"/>
      <c r="N18" s="172"/>
      <c r="O18" s="172"/>
      <c r="P18" s="173"/>
      <c r="Q18" s="31"/>
    </row>
    <row r="19" spans="1:20" x14ac:dyDescent="0.2">
      <c r="A19" s="162"/>
      <c r="B19" s="163"/>
      <c r="C19" s="163"/>
      <c r="D19" s="163"/>
      <c r="E19" s="163"/>
      <c r="F19" s="164"/>
      <c r="G19" s="174"/>
      <c r="H19" s="172"/>
      <c r="I19" s="172"/>
      <c r="J19" s="172"/>
      <c r="K19" s="172"/>
      <c r="L19" s="172"/>
      <c r="M19" s="172"/>
      <c r="N19" s="172"/>
      <c r="O19" s="172"/>
      <c r="P19" s="173"/>
      <c r="Q19" s="31"/>
    </row>
    <row r="20" spans="1:20" x14ac:dyDescent="0.2">
      <c r="A20" s="162"/>
      <c r="B20" s="163"/>
      <c r="C20" s="163"/>
      <c r="D20" s="163"/>
      <c r="E20" s="163"/>
      <c r="F20" s="164"/>
      <c r="G20" s="174"/>
      <c r="H20" s="172"/>
      <c r="I20" s="172"/>
      <c r="J20" s="172"/>
      <c r="K20" s="172"/>
      <c r="L20" s="172"/>
      <c r="M20" s="172"/>
      <c r="N20" s="172"/>
      <c r="O20" s="172"/>
      <c r="P20" s="173"/>
      <c r="Q20" s="31"/>
    </row>
    <row r="21" spans="1:20" x14ac:dyDescent="0.2">
      <c r="A21" s="162"/>
      <c r="B21" s="163"/>
      <c r="C21" s="163"/>
      <c r="D21" s="163"/>
      <c r="E21" s="163"/>
      <c r="F21" s="164"/>
      <c r="G21" s="174"/>
      <c r="H21" s="172"/>
      <c r="I21" s="172"/>
      <c r="J21" s="172"/>
      <c r="K21" s="172"/>
      <c r="L21" s="172"/>
      <c r="M21" s="172"/>
      <c r="N21" s="172"/>
      <c r="O21" s="172"/>
      <c r="P21" s="173"/>
      <c r="Q21" s="31"/>
    </row>
    <row r="22" spans="1:20" x14ac:dyDescent="0.2">
      <c r="A22" s="162"/>
      <c r="B22" s="163"/>
      <c r="C22" s="163"/>
      <c r="D22" s="163"/>
      <c r="E22" s="163"/>
      <c r="F22" s="164"/>
      <c r="G22" s="174"/>
      <c r="H22" s="172"/>
      <c r="I22" s="172"/>
      <c r="J22" s="172"/>
      <c r="K22" s="172"/>
      <c r="L22" s="172"/>
      <c r="M22" s="172"/>
      <c r="N22" s="172"/>
      <c r="O22" s="172"/>
      <c r="P22" s="173"/>
      <c r="Q22" s="31"/>
    </row>
    <row r="23" spans="1:20" x14ac:dyDescent="0.2">
      <c r="A23" s="162"/>
      <c r="B23" s="163"/>
      <c r="C23" s="163"/>
      <c r="D23" s="163"/>
      <c r="E23" s="163"/>
      <c r="F23" s="164"/>
      <c r="G23" s="174"/>
      <c r="H23" s="172"/>
      <c r="I23" s="172"/>
      <c r="J23" s="172"/>
      <c r="K23" s="172"/>
      <c r="L23" s="172"/>
      <c r="M23" s="172"/>
      <c r="N23" s="172"/>
      <c r="O23" s="172"/>
      <c r="P23" s="173"/>
      <c r="Q23" s="31"/>
    </row>
    <row r="24" spans="1:20" ht="20.25" customHeight="1" x14ac:dyDescent="0.2">
      <c r="A24" s="162"/>
      <c r="B24" s="163"/>
      <c r="C24" s="163"/>
      <c r="D24" s="163"/>
      <c r="E24" s="163"/>
      <c r="F24" s="164"/>
      <c r="G24" s="174"/>
      <c r="H24" s="172"/>
      <c r="I24" s="172"/>
      <c r="J24" s="172"/>
      <c r="K24" s="172"/>
      <c r="L24" s="172"/>
      <c r="M24" s="172"/>
      <c r="N24" s="172"/>
      <c r="O24" s="172"/>
      <c r="P24" s="173"/>
      <c r="Q24" s="31"/>
    </row>
    <row r="25" spans="1:20" ht="20.25" customHeight="1" x14ac:dyDescent="0.2">
      <c r="A25" s="165"/>
      <c r="B25" s="166"/>
      <c r="C25" s="166"/>
      <c r="D25" s="166"/>
      <c r="E25" s="166"/>
      <c r="F25" s="167"/>
      <c r="G25" s="175"/>
      <c r="H25" s="176"/>
      <c r="I25" s="176"/>
      <c r="J25" s="176"/>
      <c r="K25" s="176"/>
      <c r="L25" s="176"/>
      <c r="M25" s="176"/>
      <c r="N25" s="176"/>
      <c r="O25" s="176"/>
      <c r="P25" s="177"/>
      <c r="Q25" s="31"/>
    </row>
    <row r="26" spans="1:20" x14ac:dyDescent="0.2">
      <c r="A26" s="206"/>
      <c r="B26" s="206"/>
      <c r="C26" s="124" t="s">
        <v>21</v>
      </c>
      <c r="D26" s="208" t="s">
        <v>22</v>
      </c>
      <c r="E26" s="209"/>
      <c r="F26" s="209"/>
      <c r="G26" s="209"/>
      <c r="H26" s="209"/>
      <c r="I26" s="209"/>
      <c r="J26" s="209"/>
      <c r="K26" s="209"/>
      <c r="L26" s="209"/>
      <c r="M26" s="209"/>
      <c r="N26" s="209"/>
      <c r="O26" s="209"/>
      <c r="P26" s="209"/>
      <c r="Q26" s="32"/>
    </row>
    <row r="27" spans="1:20" ht="27" customHeight="1" x14ac:dyDescent="0.2">
      <c r="A27" s="207" t="s">
        <v>20</v>
      </c>
      <c r="B27" s="207"/>
      <c r="C27" s="125"/>
      <c r="D27" s="16" t="s">
        <v>59</v>
      </c>
      <c r="E27" s="17" t="s">
        <v>60</v>
      </c>
      <c r="F27" s="17" t="s">
        <v>61</v>
      </c>
      <c r="G27" s="17" t="s">
        <v>62</v>
      </c>
      <c r="H27" s="17" t="s">
        <v>63</v>
      </c>
      <c r="I27" s="17" t="s">
        <v>64</v>
      </c>
      <c r="J27" s="17" t="s">
        <v>65</v>
      </c>
      <c r="K27" s="17" t="s">
        <v>66</v>
      </c>
      <c r="L27" s="17" t="s">
        <v>67</v>
      </c>
      <c r="M27" s="17" t="s">
        <v>68</v>
      </c>
      <c r="N27" s="17" t="s">
        <v>69</v>
      </c>
      <c r="O27" s="18" t="s">
        <v>70</v>
      </c>
      <c r="P27" s="17" t="s">
        <v>71</v>
      </c>
      <c r="Q27" s="22"/>
    </row>
    <row r="28" spans="1:20" ht="36.75" customHeight="1" x14ac:dyDescent="0.3">
      <c r="A28" s="142" t="s">
        <v>23</v>
      </c>
      <c r="B28" s="143"/>
      <c r="C28" s="143"/>
      <c r="D28" s="143"/>
      <c r="E28" s="143"/>
      <c r="F28" s="143"/>
      <c r="G28" s="143"/>
      <c r="H28" s="143"/>
      <c r="I28" s="143"/>
      <c r="J28" s="143"/>
      <c r="K28" s="143"/>
      <c r="L28" s="143"/>
      <c r="M28" s="143"/>
      <c r="N28" s="143"/>
      <c r="O28" s="143"/>
      <c r="P28" s="144"/>
      <c r="Q28" s="33"/>
    </row>
    <row r="29" spans="1:20" s="23" customFormat="1" ht="24.75" customHeight="1" x14ac:dyDescent="0.2">
      <c r="A29" s="129" t="s">
        <v>24</v>
      </c>
      <c r="B29" s="130"/>
      <c r="C29" s="42" t="s">
        <v>72</v>
      </c>
      <c r="D29" s="67">
        <f>126000/21</f>
        <v>6000</v>
      </c>
      <c r="E29" s="67">
        <f>121000/21</f>
        <v>5761.9047619047615</v>
      </c>
      <c r="F29" s="67">
        <f>131000/21</f>
        <v>6238.0952380952385</v>
      </c>
      <c r="G29" s="67">
        <f>122000/21</f>
        <v>5809.5238095238092</v>
      </c>
      <c r="H29" s="67">
        <f>121000/21</f>
        <v>5761.9047619047615</v>
      </c>
      <c r="I29" s="67">
        <f>127000/21</f>
        <v>6047.6190476190477</v>
      </c>
      <c r="J29" s="67">
        <f>122000/21</f>
        <v>5809.5238095238092</v>
      </c>
      <c r="K29" s="67">
        <f>122000/21</f>
        <v>5809.5238095238092</v>
      </c>
      <c r="L29" s="67">
        <f>132000/21</f>
        <v>6285.7142857142853</v>
      </c>
      <c r="M29" s="67">
        <f>122000/21</f>
        <v>5809.5238095238092</v>
      </c>
      <c r="N29" s="67">
        <f>132000/21</f>
        <v>6285.7142857142853</v>
      </c>
      <c r="O29" s="68">
        <f>132000/21</f>
        <v>6285.7142857142853</v>
      </c>
      <c r="P29" s="63">
        <f>SUM(D29:O29)</f>
        <v>71904.761904761908</v>
      </c>
      <c r="Q29" s="34"/>
      <c r="R29" s="60"/>
      <c r="S29" s="60"/>
      <c r="T29" s="61"/>
    </row>
    <row r="30" spans="1:20" ht="29.25" customHeight="1" x14ac:dyDescent="0.2">
      <c r="A30" s="210" t="s">
        <v>20</v>
      </c>
      <c r="B30" s="211"/>
      <c r="C30" s="16" t="s">
        <v>21</v>
      </c>
      <c r="D30" s="16" t="s">
        <v>59</v>
      </c>
      <c r="E30" s="17" t="s">
        <v>60</v>
      </c>
      <c r="F30" s="17" t="s">
        <v>61</v>
      </c>
      <c r="G30" s="17" t="s">
        <v>62</v>
      </c>
      <c r="H30" s="17" t="s">
        <v>63</v>
      </c>
      <c r="I30" s="17" t="s">
        <v>64</v>
      </c>
      <c r="J30" s="17" t="s">
        <v>65</v>
      </c>
      <c r="K30" s="17" t="s">
        <v>66</v>
      </c>
      <c r="L30" s="17" t="s">
        <v>67</v>
      </c>
      <c r="M30" s="17" t="s">
        <v>68</v>
      </c>
      <c r="N30" s="17" t="s">
        <v>69</v>
      </c>
      <c r="O30" s="18" t="s">
        <v>70</v>
      </c>
      <c r="P30" s="17" t="s">
        <v>71</v>
      </c>
      <c r="Q30" s="34"/>
    </row>
    <row r="31" spans="1:20" ht="27" customHeight="1" x14ac:dyDescent="0.2">
      <c r="A31" s="129" t="s">
        <v>26</v>
      </c>
      <c r="B31" s="130"/>
      <c r="C31" s="3" t="s">
        <v>72</v>
      </c>
      <c r="D31" s="65">
        <v>0</v>
      </c>
      <c r="E31" s="65">
        <v>0</v>
      </c>
      <c r="F31" s="65">
        <v>0</v>
      </c>
      <c r="G31" s="65">
        <f>59000/21</f>
        <v>2809.5238095238096</v>
      </c>
      <c r="H31" s="65">
        <v>0</v>
      </c>
      <c r="I31" s="65">
        <v>0</v>
      </c>
      <c r="J31" s="65">
        <v>0</v>
      </c>
      <c r="K31" s="65">
        <v>0</v>
      </c>
      <c r="L31" s="65">
        <f>59000/21</f>
        <v>2809.5238095238096</v>
      </c>
      <c r="M31" s="65">
        <v>0</v>
      </c>
      <c r="N31" s="65">
        <v>0</v>
      </c>
      <c r="O31" s="66">
        <v>0</v>
      </c>
      <c r="P31" s="64">
        <f t="shared" ref="P31:P42" si="0">SUM(D31:O31)</f>
        <v>5619.0476190476193</v>
      </c>
      <c r="Q31" s="34"/>
    </row>
    <row r="32" spans="1:20" ht="24.75" customHeight="1" x14ac:dyDescent="0.2">
      <c r="A32" s="129" t="s">
        <v>27</v>
      </c>
      <c r="B32" s="130"/>
      <c r="C32" s="3" t="s">
        <v>73</v>
      </c>
      <c r="D32" s="65">
        <f>6000/21</f>
        <v>285.71428571428572</v>
      </c>
      <c r="E32" s="65">
        <f>8000/21</f>
        <v>380.95238095238096</v>
      </c>
      <c r="F32" s="65">
        <f>6000/21</f>
        <v>285.71428571428572</v>
      </c>
      <c r="G32" s="65">
        <f>6000/21</f>
        <v>285.71428571428572</v>
      </c>
      <c r="H32" s="65">
        <f>7000/21</f>
        <v>333.33333333333331</v>
      </c>
      <c r="I32" s="65">
        <f>7000/21</f>
        <v>333.33333333333331</v>
      </c>
      <c r="J32" s="65">
        <f>7000/21</f>
        <v>333.33333333333331</v>
      </c>
      <c r="K32" s="65">
        <f>8000/21</f>
        <v>380.95238095238096</v>
      </c>
      <c r="L32" s="65">
        <f>7000/21</f>
        <v>333.33333333333331</v>
      </c>
      <c r="M32" s="65">
        <f>7000/21</f>
        <v>333.33333333333331</v>
      </c>
      <c r="N32" s="65">
        <f>7000/21</f>
        <v>333.33333333333331</v>
      </c>
      <c r="O32" s="65">
        <f>6000/21</f>
        <v>285.71428571428572</v>
      </c>
      <c r="P32" s="64">
        <f>SUM(D32:O32)</f>
        <v>3904.7619047619055</v>
      </c>
      <c r="Q32" s="34"/>
    </row>
    <row r="33" spans="1:18" s="23" customFormat="1" ht="24.75" customHeight="1" x14ac:dyDescent="0.2">
      <c r="A33" s="129" t="s">
        <v>29</v>
      </c>
      <c r="B33" s="130"/>
      <c r="C33" s="3" t="s">
        <v>73</v>
      </c>
      <c r="D33" s="65">
        <f>45000/21</f>
        <v>2142.8571428571427</v>
      </c>
      <c r="E33" s="65">
        <f>43000/21</f>
        <v>2047.6190476190477</v>
      </c>
      <c r="F33" s="65">
        <f>40000/21</f>
        <v>1904.7619047619048</v>
      </c>
      <c r="G33" s="65">
        <f>42000/21</f>
        <v>2000</v>
      </c>
      <c r="H33" s="65">
        <f>41000/21</f>
        <v>1952.3809523809523</v>
      </c>
      <c r="I33" s="65">
        <f>44000/21</f>
        <v>2095.2380952380954</v>
      </c>
      <c r="J33" s="65">
        <f>45000/21</f>
        <v>2142.8571428571427</v>
      </c>
      <c r="K33" s="65">
        <f>46000/21</f>
        <v>2190.4761904761904</v>
      </c>
      <c r="L33" s="65">
        <f>46000/21</f>
        <v>2190.4761904761904</v>
      </c>
      <c r="M33" s="65">
        <f>46000/21</f>
        <v>2190.4761904761904</v>
      </c>
      <c r="N33" s="65">
        <f>48000/21</f>
        <v>2285.7142857142858</v>
      </c>
      <c r="O33" s="66">
        <f>37000/21</f>
        <v>1761.9047619047619</v>
      </c>
      <c r="P33" s="64">
        <f>SUM(D33:O33)</f>
        <v>24904.761904761908</v>
      </c>
      <c r="Q33" s="34"/>
    </row>
    <row r="34" spans="1:18" ht="21.75" customHeight="1" x14ac:dyDescent="0.2">
      <c r="A34" s="129" t="s">
        <v>30</v>
      </c>
      <c r="B34" s="130"/>
      <c r="C34" s="3" t="s">
        <v>72</v>
      </c>
      <c r="D34" s="65">
        <f>1600/21</f>
        <v>76.19047619047619</v>
      </c>
      <c r="E34" s="65">
        <f>1400/21</f>
        <v>66.666666666666671</v>
      </c>
      <c r="F34" s="65">
        <f>1800/21</f>
        <v>85.714285714285708</v>
      </c>
      <c r="G34" s="65">
        <f>1500/21</f>
        <v>71.428571428571431</v>
      </c>
      <c r="H34" s="65">
        <f>1600/21</f>
        <v>76.19047619047619</v>
      </c>
      <c r="I34" s="65">
        <f>1700/21</f>
        <v>80.952380952380949</v>
      </c>
      <c r="J34" s="65">
        <f>1400/21</f>
        <v>66.666666666666671</v>
      </c>
      <c r="K34" s="65">
        <f>1500/21</f>
        <v>71.428571428571431</v>
      </c>
      <c r="L34" s="65">
        <f>1500/21</f>
        <v>71.428571428571431</v>
      </c>
      <c r="M34" s="65">
        <f>1500/21</f>
        <v>71.428571428571431</v>
      </c>
      <c r="N34" s="65">
        <f>1400/21</f>
        <v>66.666666666666671</v>
      </c>
      <c r="O34" s="65">
        <f>1400/21</f>
        <v>66.666666666666671</v>
      </c>
      <c r="P34" s="64">
        <f t="shared" si="0"/>
        <v>871.42857142857144</v>
      </c>
      <c r="Q34" s="34"/>
    </row>
    <row r="35" spans="1:18" ht="21.75" customHeight="1" x14ac:dyDescent="0.2">
      <c r="A35" s="137" t="s">
        <v>31</v>
      </c>
      <c r="B35" s="138"/>
      <c r="C35" s="3" t="s">
        <v>72</v>
      </c>
      <c r="D35" s="65">
        <f>10000/21</f>
        <v>476.1904761904762</v>
      </c>
      <c r="E35" s="65">
        <f>72000/21</f>
        <v>3428.5714285714284</v>
      </c>
      <c r="F35" s="65">
        <f>11000/21</f>
        <v>523.80952380952385</v>
      </c>
      <c r="G35" s="65">
        <f>10000/21</f>
        <v>476.1904761904762</v>
      </c>
      <c r="H35" s="65">
        <f>12000/21</f>
        <v>571.42857142857144</v>
      </c>
      <c r="I35" s="65">
        <f>9000/21</f>
        <v>428.57142857142856</v>
      </c>
      <c r="J35" s="65">
        <f>10000/21</f>
        <v>476.1904761904762</v>
      </c>
      <c r="K35" s="65">
        <f>9000/21</f>
        <v>428.57142857142856</v>
      </c>
      <c r="L35" s="65">
        <f>9000/21</f>
        <v>428.57142857142856</v>
      </c>
      <c r="M35" s="65">
        <f>9000/21</f>
        <v>428.57142857142856</v>
      </c>
      <c r="N35" s="65">
        <f>10000/21</f>
        <v>476.1904761904762</v>
      </c>
      <c r="O35" s="65">
        <f>72000/21</f>
        <v>3428.5714285714284</v>
      </c>
      <c r="P35" s="64">
        <f t="shared" si="0"/>
        <v>11571.428571428571</v>
      </c>
      <c r="Q35" s="34"/>
    </row>
    <row r="36" spans="1:18" ht="29.25" customHeight="1" x14ac:dyDescent="0.2">
      <c r="A36" s="129" t="s">
        <v>32</v>
      </c>
      <c r="B36" s="130"/>
      <c r="C36" s="3" t="s">
        <v>74</v>
      </c>
      <c r="D36" s="65">
        <f>3700/21</f>
        <v>176.1904761904762</v>
      </c>
      <c r="E36" s="65">
        <f>4500/21</f>
        <v>214.28571428571428</v>
      </c>
      <c r="F36" s="65">
        <f>4500/21</f>
        <v>214.28571428571428</v>
      </c>
      <c r="G36" s="65">
        <f t="shared" ref="G36:O36" si="1">3700/21</f>
        <v>176.1904761904762</v>
      </c>
      <c r="H36" s="65">
        <f t="shared" si="1"/>
        <v>176.1904761904762</v>
      </c>
      <c r="I36" s="65">
        <f t="shared" si="1"/>
        <v>176.1904761904762</v>
      </c>
      <c r="J36" s="65">
        <f t="shared" si="1"/>
        <v>176.1904761904762</v>
      </c>
      <c r="K36" s="65">
        <f t="shared" si="1"/>
        <v>176.1904761904762</v>
      </c>
      <c r="L36" s="65">
        <f t="shared" si="1"/>
        <v>176.1904761904762</v>
      </c>
      <c r="M36" s="65">
        <f t="shared" si="1"/>
        <v>176.1904761904762</v>
      </c>
      <c r="N36" s="65">
        <f t="shared" si="1"/>
        <v>176.1904761904762</v>
      </c>
      <c r="O36" s="65">
        <f t="shared" si="1"/>
        <v>176.1904761904762</v>
      </c>
      <c r="P36" s="64">
        <f t="shared" si="0"/>
        <v>2190.4761904761904</v>
      </c>
      <c r="Q36" s="34"/>
    </row>
    <row r="37" spans="1:18" ht="29.25" customHeight="1" x14ac:dyDescent="0.2">
      <c r="A37" s="129" t="s">
        <v>34</v>
      </c>
      <c r="B37" s="130"/>
      <c r="C37" s="3" t="s">
        <v>75</v>
      </c>
      <c r="D37" s="65">
        <v>0</v>
      </c>
      <c r="E37" s="65">
        <f>91000/21</f>
        <v>4333.333333333333</v>
      </c>
      <c r="F37" s="65">
        <v>0</v>
      </c>
      <c r="G37" s="65">
        <f>20000/21</f>
        <v>952.38095238095241</v>
      </c>
      <c r="H37" s="65">
        <v>0</v>
      </c>
      <c r="I37" s="65">
        <v>0</v>
      </c>
      <c r="J37" s="65">
        <v>0</v>
      </c>
      <c r="K37" s="65">
        <v>0</v>
      </c>
      <c r="L37" s="65">
        <v>0</v>
      </c>
      <c r="M37" s="65">
        <v>0</v>
      </c>
      <c r="N37" s="65">
        <v>0</v>
      </c>
      <c r="O37" s="65">
        <f>91000/21</f>
        <v>4333.333333333333</v>
      </c>
      <c r="P37" s="64">
        <f t="shared" si="0"/>
        <v>9619.0476190476184</v>
      </c>
      <c r="Q37" s="34"/>
      <c r="R37" s="62"/>
    </row>
    <row r="38" spans="1:18" s="23" customFormat="1" ht="52.5" customHeight="1" x14ac:dyDescent="0.2">
      <c r="A38" s="129" t="s">
        <v>39</v>
      </c>
      <c r="B38" s="130"/>
      <c r="C38" s="3" t="s">
        <v>72</v>
      </c>
      <c r="D38" s="65">
        <f>1900/21</f>
        <v>90.476190476190482</v>
      </c>
      <c r="E38" s="65">
        <f>1900/21</f>
        <v>90.476190476190482</v>
      </c>
      <c r="F38" s="65">
        <f>1900/21</f>
        <v>90.476190476190482</v>
      </c>
      <c r="G38" s="65">
        <f>1900/21</f>
        <v>90.476190476190482</v>
      </c>
      <c r="H38" s="65">
        <f>1800/21</f>
        <v>85.714285714285708</v>
      </c>
      <c r="I38" s="65">
        <f>1900/21</f>
        <v>90.476190476190482</v>
      </c>
      <c r="J38" s="65">
        <f>1800/21</f>
        <v>85.714285714285708</v>
      </c>
      <c r="K38" s="65">
        <f>1800/21</f>
        <v>85.714285714285708</v>
      </c>
      <c r="L38" s="65">
        <f>2000/21</f>
        <v>95.238095238095241</v>
      </c>
      <c r="M38" s="65">
        <f>2000/21</f>
        <v>95.238095238095241</v>
      </c>
      <c r="N38" s="65">
        <f>2000/21</f>
        <v>95.238095238095241</v>
      </c>
      <c r="O38" s="65">
        <f>1900/21</f>
        <v>90.476190476190482</v>
      </c>
      <c r="P38" s="64">
        <f t="shared" si="0"/>
        <v>1085.7142857142853</v>
      </c>
      <c r="Q38" s="34"/>
    </row>
    <row r="39" spans="1:18" ht="23.25" customHeight="1" x14ac:dyDescent="0.2">
      <c r="A39" s="129" t="s">
        <v>40</v>
      </c>
      <c r="B39" s="130"/>
      <c r="C39" s="3" t="s">
        <v>72</v>
      </c>
      <c r="D39" s="65">
        <v>285.71428571428572</v>
      </c>
      <c r="E39" s="65">
        <v>285.71428571428572</v>
      </c>
      <c r="F39" s="65">
        <v>285.71428571428572</v>
      </c>
      <c r="G39" s="65">
        <v>285.71428571428572</v>
      </c>
      <c r="H39" s="65">
        <v>285.71428571428572</v>
      </c>
      <c r="I39" s="65">
        <v>285.71428571428572</v>
      </c>
      <c r="J39" s="65">
        <v>285.71428571428572</v>
      </c>
      <c r="K39" s="65">
        <v>285.71428571428572</v>
      </c>
      <c r="L39" s="65">
        <v>285.71428571428572</v>
      </c>
      <c r="M39" s="65">
        <v>285.71428571428572</v>
      </c>
      <c r="N39" s="65">
        <v>285.71428571428572</v>
      </c>
      <c r="O39" s="65">
        <v>285.71428571428572</v>
      </c>
      <c r="P39" s="64">
        <f t="shared" si="0"/>
        <v>3428.5714285714289</v>
      </c>
      <c r="Q39" s="34"/>
    </row>
    <row r="40" spans="1:18" ht="27" customHeight="1" x14ac:dyDescent="0.2">
      <c r="A40" s="129" t="s">
        <v>41</v>
      </c>
      <c r="B40" s="130"/>
      <c r="C40" s="3" t="s">
        <v>73</v>
      </c>
      <c r="D40" s="65">
        <v>0</v>
      </c>
      <c r="E40" s="65">
        <v>0</v>
      </c>
      <c r="F40" s="65">
        <f>12500/21</f>
        <v>595.23809523809518</v>
      </c>
      <c r="G40" s="65">
        <v>0</v>
      </c>
      <c r="H40" s="65">
        <v>0</v>
      </c>
      <c r="I40" s="65">
        <v>0</v>
      </c>
      <c r="J40" s="65">
        <f>12500/21</f>
        <v>595.23809523809518</v>
      </c>
      <c r="K40" s="65">
        <v>0</v>
      </c>
      <c r="L40" s="65">
        <v>0</v>
      </c>
      <c r="M40" s="65">
        <v>0</v>
      </c>
      <c r="N40" s="65">
        <v>0</v>
      </c>
      <c r="O40" s="66">
        <v>0</v>
      </c>
      <c r="P40" s="64">
        <f t="shared" si="0"/>
        <v>1190.4761904761904</v>
      </c>
      <c r="Q40" s="34"/>
    </row>
    <row r="41" spans="1:18" ht="24" customHeight="1" x14ac:dyDescent="0.2">
      <c r="A41" s="129" t="s">
        <v>42</v>
      </c>
      <c r="B41" s="130"/>
      <c r="C41" s="44" t="s">
        <v>76</v>
      </c>
      <c r="D41" s="65">
        <v>0</v>
      </c>
      <c r="E41" s="65">
        <v>0</v>
      </c>
      <c r="F41" s="65">
        <v>0</v>
      </c>
      <c r="G41" s="65">
        <v>0</v>
      </c>
      <c r="H41" s="65">
        <v>0</v>
      </c>
      <c r="I41" s="65">
        <v>0</v>
      </c>
      <c r="J41" s="65">
        <v>0</v>
      </c>
      <c r="K41" s="65">
        <v>0</v>
      </c>
      <c r="L41" s="65">
        <v>0</v>
      </c>
      <c r="M41" s="65">
        <v>0</v>
      </c>
      <c r="N41" s="65">
        <v>0</v>
      </c>
      <c r="O41" s="66">
        <v>0</v>
      </c>
      <c r="P41" s="64">
        <f t="shared" si="0"/>
        <v>0</v>
      </c>
      <c r="Q41" s="34"/>
    </row>
    <row r="42" spans="1:18" ht="28.5" customHeight="1" x14ac:dyDescent="0.2">
      <c r="A42" s="129" t="s">
        <v>44</v>
      </c>
      <c r="B42" s="130"/>
      <c r="C42" s="44" t="s">
        <v>75</v>
      </c>
      <c r="D42" s="65">
        <v>0</v>
      </c>
      <c r="E42" s="65">
        <f>26500/21</f>
        <v>1261.9047619047619</v>
      </c>
      <c r="F42" s="65">
        <v>0</v>
      </c>
      <c r="G42" s="65">
        <v>0</v>
      </c>
      <c r="H42" s="65">
        <v>0</v>
      </c>
      <c r="I42" s="65">
        <v>0</v>
      </c>
      <c r="J42" s="65">
        <v>0</v>
      </c>
      <c r="K42" s="65">
        <v>0</v>
      </c>
      <c r="L42" s="65">
        <f>26500/21</f>
        <v>1261.9047619047619</v>
      </c>
      <c r="M42" s="65">
        <v>0</v>
      </c>
      <c r="N42" s="65">
        <v>0</v>
      </c>
      <c r="O42" s="66">
        <v>0</v>
      </c>
      <c r="P42" s="64">
        <f t="shared" si="0"/>
        <v>2523.8095238095239</v>
      </c>
      <c r="Q42" s="34"/>
      <c r="R42" s="62"/>
    </row>
    <row r="43" spans="1:18" ht="32.25" customHeight="1" x14ac:dyDescent="0.2">
      <c r="A43" s="142" t="s">
        <v>45</v>
      </c>
      <c r="B43" s="143"/>
      <c r="C43" s="143"/>
      <c r="D43" s="143"/>
      <c r="E43" s="143"/>
      <c r="F43" s="143"/>
      <c r="G43" s="143"/>
      <c r="H43" s="143"/>
      <c r="I43" s="143"/>
      <c r="J43" s="143"/>
      <c r="K43" s="143"/>
      <c r="L43" s="143"/>
      <c r="M43" s="143"/>
      <c r="N43" s="143"/>
      <c r="O43" s="143"/>
      <c r="P43" s="144"/>
      <c r="Q43" s="35"/>
    </row>
    <row r="44" spans="1:18" s="23" customFormat="1" ht="25.5" customHeight="1" x14ac:dyDescent="0.2">
      <c r="A44" s="129" t="s">
        <v>46</v>
      </c>
      <c r="B44" s="130"/>
      <c r="C44" s="59" t="s">
        <v>77</v>
      </c>
      <c r="D44" s="113">
        <f>55400/21</f>
        <v>2638.0952380952381</v>
      </c>
      <c r="E44" s="113">
        <f t="shared" ref="E44:N44" si="2">55400/21</f>
        <v>2638.0952380952381</v>
      </c>
      <c r="F44" s="113">
        <f t="shared" si="2"/>
        <v>2638.0952380952381</v>
      </c>
      <c r="G44" s="113">
        <f t="shared" si="2"/>
        <v>2638.0952380952381</v>
      </c>
      <c r="H44" s="113">
        <f t="shared" si="2"/>
        <v>2638.0952380952381</v>
      </c>
      <c r="I44" s="113">
        <f t="shared" si="2"/>
        <v>2638.0952380952381</v>
      </c>
      <c r="J44" s="113">
        <f t="shared" si="2"/>
        <v>2638.0952380952381</v>
      </c>
      <c r="K44" s="113">
        <f t="shared" si="2"/>
        <v>2638.0952380952381</v>
      </c>
      <c r="L44" s="113">
        <f t="shared" si="2"/>
        <v>2638.0952380952381</v>
      </c>
      <c r="M44" s="113">
        <f t="shared" si="2"/>
        <v>2638.0952380952381</v>
      </c>
      <c r="N44" s="113">
        <f t="shared" si="2"/>
        <v>2638.0952380952381</v>
      </c>
      <c r="O44" s="114">
        <f>84000/21</f>
        <v>4000</v>
      </c>
      <c r="P44" s="63">
        <f>SUM(D44:O44)</f>
        <v>33019.047619047618</v>
      </c>
      <c r="Q44" s="36"/>
    </row>
    <row r="45" spans="1:18" s="23" customFormat="1" ht="27" customHeight="1" x14ac:dyDescent="0.2">
      <c r="A45" s="129" t="s">
        <v>48</v>
      </c>
      <c r="B45" s="130"/>
      <c r="C45" s="3" t="s">
        <v>75</v>
      </c>
      <c r="D45" s="113">
        <f>6700/21</f>
        <v>319.04761904761904</v>
      </c>
      <c r="E45" s="113">
        <f t="shared" ref="E45:N45" si="3">6700/21</f>
        <v>319.04761904761904</v>
      </c>
      <c r="F45" s="113">
        <f t="shared" si="3"/>
        <v>319.04761904761904</v>
      </c>
      <c r="G45" s="113">
        <f t="shared" si="3"/>
        <v>319.04761904761904</v>
      </c>
      <c r="H45" s="113">
        <f t="shared" si="3"/>
        <v>319.04761904761904</v>
      </c>
      <c r="I45" s="113">
        <f t="shared" si="3"/>
        <v>319.04761904761904</v>
      </c>
      <c r="J45" s="113">
        <f t="shared" si="3"/>
        <v>319.04761904761904</v>
      </c>
      <c r="K45" s="113">
        <f t="shared" si="3"/>
        <v>319.04761904761904</v>
      </c>
      <c r="L45" s="113">
        <f t="shared" si="3"/>
        <v>319.04761904761904</v>
      </c>
      <c r="M45" s="113">
        <f t="shared" si="3"/>
        <v>319.04761904761904</v>
      </c>
      <c r="N45" s="113">
        <f t="shared" si="3"/>
        <v>319.04761904761904</v>
      </c>
      <c r="O45" s="114">
        <f>32300/21</f>
        <v>1538.0952380952381</v>
      </c>
      <c r="P45" s="63">
        <f>SUM(D45:O45)</f>
        <v>5047.6190476190477</v>
      </c>
      <c r="Q45" s="35"/>
      <c r="R45" s="60"/>
    </row>
    <row r="46" spans="1:18" ht="21" customHeight="1" x14ac:dyDescent="0.2">
      <c r="A46" s="142"/>
      <c r="B46" s="143"/>
      <c r="C46" s="143"/>
      <c r="D46" s="143"/>
      <c r="E46" s="143"/>
      <c r="F46" s="143"/>
      <c r="G46" s="143"/>
      <c r="H46" s="143"/>
      <c r="I46" s="143"/>
      <c r="J46" s="143"/>
      <c r="K46" s="143"/>
      <c r="L46" s="143"/>
      <c r="M46" s="143"/>
      <c r="N46" s="143"/>
      <c r="O46" s="143"/>
      <c r="P46" s="144"/>
      <c r="Q46" s="35"/>
    </row>
    <row r="47" spans="1:18" s="23" customFormat="1" ht="27" customHeight="1" x14ac:dyDescent="0.2">
      <c r="A47" s="129" t="s">
        <v>51</v>
      </c>
      <c r="B47" s="130"/>
      <c r="C47" s="3" t="s">
        <v>75</v>
      </c>
      <c r="D47" s="113">
        <f>9900/21</f>
        <v>471.42857142857144</v>
      </c>
      <c r="E47" s="113">
        <f t="shared" ref="E47:O47" si="4">9900/21</f>
        <v>471.42857142857144</v>
      </c>
      <c r="F47" s="113">
        <f t="shared" si="4"/>
        <v>471.42857142857144</v>
      </c>
      <c r="G47" s="113">
        <f t="shared" si="4"/>
        <v>471.42857142857144</v>
      </c>
      <c r="H47" s="113">
        <f t="shared" si="4"/>
        <v>471.42857142857144</v>
      </c>
      <c r="I47" s="113">
        <f t="shared" si="4"/>
        <v>471.42857142857144</v>
      </c>
      <c r="J47" s="113">
        <f t="shared" si="4"/>
        <v>471.42857142857144</v>
      </c>
      <c r="K47" s="113">
        <f t="shared" si="4"/>
        <v>471.42857142857144</v>
      </c>
      <c r="L47" s="113">
        <f t="shared" si="4"/>
        <v>471.42857142857144</v>
      </c>
      <c r="M47" s="113">
        <f t="shared" si="4"/>
        <v>471.42857142857144</v>
      </c>
      <c r="N47" s="113">
        <f t="shared" si="4"/>
        <v>471.42857142857144</v>
      </c>
      <c r="O47" s="113">
        <f t="shared" si="4"/>
        <v>471.42857142857144</v>
      </c>
      <c r="P47" s="43">
        <f>SUM(D47:O47)</f>
        <v>5657.1428571428578</v>
      </c>
      <c r="Q47" s="36"/>
      <c r="R47" s="39"/>
    </row>
    <row r="48" spans="1:18" ht="27" customHeight="1" x14ac:dyDescent="0.2">
      <c r="A48" s="142" t="s">
        <v>52</v>
      </c>
      <c r="B48" s="143" t="s">
        <v>53</v>
      </c>
      <c r="C48" s="143"/>
      <c r="D48" s="143"/>
      <c r="E48" s="143"/>
      <c r="F48" s="143"/>
      <c r="G48" s="143"/>
      <c r="H48" s="143"/>
      <c r="I48" s="143"/>
      <c r="J48" s="143"/>
      <c r="K48" s="143"/>
      <c r="L48" s="143"/>
      <c r="M48" s="143"/>
      <c r="N48" s="143"/>
      <c r="O48" s="143"/>
      <c r="P48" s="144"/>
      <c r="Q48" s="35"/>
    </row>
    <row r="49" spans="1:18" s="23" customFormat="1" ht="27" customHeight="1" x14ac:dyDescent="0.2">
      <c r="A49" s="148" t="s">
        <v>54</v>
      </c>
      <c r="B49" s="149"/>
      <c r="C49" s="3" t="s">
        <v>72</v>
      </c>
      <c r="D49" s="113">
        <f>2400/21</f>
        <v>114.28571428571429</v>
      </c>
      <c r="E49" s="113">
        <f>2700/21</f>
        <v>128.57142857142858</v>
      </c>
      <c r="F49" s="113">
        <f>2400/21</f>
        <v>114.28571428571429</v>
      </c>
      <c r="G49" s="113">
        <f>2300/21</f>
        <v>109.52380952380952</v>
      </c>
      <c r="H49" s="113">
        <f>2300/21</f>
        <v>109.52380952380952</v>
      </c>
      <c r="I49" s="113">
        <f>2300/21</f>
        <v>109.52380952380952</v>
      </c>
      <c r="J49" s="113">
        <f>2400/21</f>
        <v>114.28571428571429</v>
      </c>
      <c r="K49" s="113">
        <f>2300/21</f>
        <v>109.52380952380952</v>
      </c>
      <c r="L49" s="113">
        <f>2300/21</f>
        <v>109.52380952380952</v>
      </c>
      <c r="M49" s="113">
        <f>2400/21</f>
        <v>114.28571428571429</v>
      </c>
      <c r="N49" s="113">
        <f>2400/21</f>
        <v>114.28571428571429</v>
      </c>
      <c r="O49" s="113">
        <f>2300/21</f>
        <v>109.52380952380952</v>
      </c>
      <c r="P49" s="43">
        <f>SUM(D49:O49)</f>
        <v>1357.1428571428569</v>
      </c>
      <c r="Q49" s="36"/>
      <c r="R49" s="39"/>
    </row>
    <row r="50" spans="1:18" ht="27" customHeight="1" x14ac:dyDescent="0.2">
      <c r="A50" s="142" t="s">
        <v>55</v>
      </c>
      <c r="B50" s="143" t="s">
        <v>56</v>
      </c>
      <c r="C50" s="143"/>
      <c r="D50" s="143"/>
      <c r="E50" s="143"/>
      <c r="F50" s="143"/>
      <c r="G50" s="143"/>
      <c r="H50" s="143"/>
      <c r="I50" s="143"/>
      <c r="J50" s="143"/>
      <c r="K50" s="143"/>
      <c r="L50" s="143"/>
      <c r="M50" s="143"/>
      <c r="N50" s="143"/>
      <c r="O50" s="143"/>
      <c r="P50" s="144"/>
      <c r="Q50" s="35"/>
    </row>
    <row r="51" spans="1:18" ht="38.25" customHeight="1" x14ac:dyDescent="0.2">
      <c r="A51" s="129" t="s">
        <v>57</v>
      </c>
      <c r="B51" s="145"/>
      <c r="C51" s="2" t="s">
        <v>75</v>
      </c>
      <c r="D51" s="115">
        <f>2400/21</f>
        <v>114.28571428571429</v>
      </c>
      <c r="E51" s="115">
        <f>2400/21</f>
        <v>114.28571428571429</v>
      </c>
      <c r="F51" s="115">
        <f>2400/21</f>
        <v>114.28571428571429</v>
      </c>
      <c r="G51" s="115">
        <f>2300/21</f>
        <v>109.52380952380952</v>
      </c>
      <c r="H51" s="115">
        <f>2300/21</f>
        <v>109.52380952380952</v>
      </c>
      <c r="I51" s="115">
        <f>2400/21</f>
        <v>114.28571428571429</v>
      </c>
      <c r="J51" s="115">
        <f>2300/21</f>
        <v>109.52380952380952</v>
      </c>
      <c r="K51" s="115">
        <f>2300/21</f>
        <v>109.52380952380952</v>
      </c>
      <c r="L51" s="115">
        <f>2400/21</f>
        <v>114.28571428571429</v>
      </c>
      <c r="M51" s="115">
        <f>2300/21</f>
        <v>109.52380952380952</v>
      </c>
      <c r="N51" s="115">
        <f>2300/21</f>
        <v>109.52380952380952</v>
      </c>
      <c r="O51" s="115">
        <f>2400/21</f>
        <v>114.28571428571429</v>
      </c>
      <c r="P51" s="43">
        <f>SUM(D51:O51)</f>
        <v>1342.8571428571431</v>
      </c>
      <c r="Q51" s="36"/>
      <c r="R51" s="15"/>
    </row>
    <row r="52" spans="1:18" ht="27" customHeight="1" x14ac:dyDescent="0.2">
      <c r="B52" s="213"/>
      <c r="C52" s="213"/>
      <c r="D52" s="41">
        <f>SUM(D29:D51)</f>
        <v>13190.476190476191</v>
      </c>
      <c r="E52" s="41">
        <f t="shared" ref="E52:M52" si="5">SUM(E28:E51)</f>
        <v>21542.857142857141</v>
      </c>
      <c r="F52" s="41">
        <f t="shared" si="5"/>
        <v>13880.952380952382</v>
      </c>
      <c r="G52" s="41">
        <f t="shared" si="5"/>
        <v>16604.761904761905</v>
      </c>
      <c r="H52" s="41">
        <f t="shared" si="5"/>
        <v>12890.476190476189</v>
      </c>
      <c r="I52" s="41">
        <f t="shared" si="5"/>
        <v>13190.476190476193</v>
      </c>
      <c r="J52" s="41">
        <f t="shared" si="5"/>
        <v>13623.809523809523</v>
      </c>
      <c r="K52" s="41">
        <f t="shared" si="5"/>
        <v>13076.190476190475</v>
      </c>
      <c r="L52" s="41">
        <f t="shared" si="5"/>
        <v>17590.476190476191</v>
      </c>
      <c r="M52" s="41">
        <f t="shared" si="5"/>
        <v>13042.857142857141</v>
      </c>
      <c r="N52" s="41">
        <f>SUM(N29:N51)</f>
        <v>13657.142857142857</v>
      </c>
      <c r="O52" s="41">
        <f>SUM(O29:O51)</f>
        <v>22947.619047619046</v>
      </c>
      <c r="P52" s="49">
        <f>SUM(D52:O52)</f>
        <v>185238.09523809524</v>
      </c>
      <c r="Q52" s="36"/>
      <c r="R52" s="62"/>
    </row>
    <row r="53" spans="1:18" x14ac:dyDescent="0.2">
      <c r="C53" s="12"/>
      <c r="D53" s="15"/>
      <c r="E53" s="15"/>
      <c r="F53" s="15"/>
      <c r="G53" s="15"/>
      <c r="H53" s="15"/>
      <c r="I53" s="15"/>
      <c r="J53" s="15"/>
      <c r="K53" s="15"/>
      <c r="L53" s="15"/>
      <c r="M53" s="15"/>
      <c r="N53" s="15"/>
      <c r="O53" s="212"/>
      <c r="P53" s="212"/>
      <c r="Q53" s="37"/>
    </row>
    <row r="54" spans="1:18" x14ac:dyDescent="0.2">
      <c r="C54" s="12"/>
      <c r="D54" s="15"/>
      <c r="E54" s="15" t="s">
        <v>49</v>
      </c>
      <c r="F54" s="15"/>
      <c r="G54" s="15"/>
      <c r="H54" s="15"/>
      <c r="I54" s="15"/>
      <c r="J54" s="15"/>
      <c r="K54" s="15"/>
      <c r="L54" s="15"/>
      <c r="M54" s="15"/>
      <c r="N54" s="15"/>
      <c r="O54" s="212"/>
      <c r="P54" s="212"/>
      <c r="Q54" s="38"/>
    </row>
    <row r="55" spans="1:18" x14ac:dyDescent="0.2">
      <c r="D55" s="15"/>
      <c r="E55" s="15" t="s">
        <v>49</v>
      </c>
      <c r="F55" s="15"/>
      <c r="G55" s="15"/>
      <c r="H55" s="15"/>
      <c r="I55" s="15"/>
      <c r="J55" s="15"/>
      <c r="K55" s="15"/>
      <c r="L55" s="15"/>
      <c r="M55" s="15"/>
      <c r="N55" s="15"/>
      <c r="O55" s="15"/>
      <c r="P55" s="15"/>
      <c r="Q55" s="38"/>
    </row>
    <row r="56" spans="1:18" x14ac:dyDescent="0.2">
      <c r="D56" s="15"/>
      <c r="E56" s="15"/>
      <c r="F56" s="15"/>
      <c r="G56" s="15"/>
      <c r="H56" s="15"/>
      <c r="I56" s="15"/>
      <c r="J56" s="15"/>
      <c r="K56" s="15"/>
      <c r="L56" s="15"/>
      <c r="M56" s="15"/>
      <c r="N56" s="15"/>
      <c r="O56" s="15"/>
      <c r="P56" s="15"/>
      <c r="Q56" s="39"/>
    </row>
    <row r="57" spans="1:18" x14ac:dyDescent="0.2">
      <c r="D57" s="15"/>
      <c r="E57" s="15"/>
      <c r="F57" s="15"/>
      <c r="G57" s="15"/>
      <c r="H57" s="15"/>
      <c r="I57" s="15"/>
      <c r="J57" s="15"/>
      <c r="K57" s="15"/>
      <c r="L57" s="15"/>
      <c r="M57" s="15"/>
      <c r="N57" s="15"/>
      <c r="O57" s="15"/>
      <c r="P57" s="15"/>
      <c r="Q57" s="39"/>
    </row>
    <row r="58" spans="1:18" x14ac:dyDescent="0.2">
      <c r="P58" s="19"/>
      <c r="Q58" s="39"/>
    </row>
    <row r="59" spans="1:18" x14ac:dyDescent="0.2">
      <c r="Q59" s="40"/>
    </row>
    <row r="61" spans="1:18" x14ac:dyDescent="0.2">
      <c r="D61" t="s">
        <v>49</v>
      </c>
    </row>
    <row r="63" spans="1:18" x14ac:dyDescent="0.2">
      <c r="E63" s="48"/>
    </row>
    <row r="64" spans="1:18" x14ac:dyDescent="0.2">
      <c r="E64" s="48"/>
    </row>
    <row r="65" spans="5:8" x14ac:dyDescent="0.2">
      <c r="E65" s="48"/>
      <c r="H65" t="s">
        <v>49</v>
      </c>
    </row>
    <row r="66" spans="5:8" x14ac:dyDescent="0.2">
      <c r="E66" s="48"/>
      <c r="H66" t="s">
        <v>49</v>
      </c>
    </row>
    <row r="67" spans="5:8" x14ac:dyDescent="0.2">
      <c r="E67" s="48"/>
      <c r="H67" t="s">
        <v>58</v>
      </c>
    </row>
    <row r="68" spans="5:8" x14ac:dyDescent="0.2">
      <c r="H68" t="s">
        <v>49</v>
      </c>
    </row>
    <row r="69" spans="5:8" x14ac:dyDescent="0.2">
      <c r="H69" t="s">
        <v>58</v>
      </c>
    </row>
    <row r="70" spans="5:8" x14ac:dyDescent="0.2">
      <c r="H70" t="s">
        <v>49</v>
      </c>
    </row>
  </sheetData>
  <mergeCells count="55">
    <mergeCell ref="A46:P46"/>
    <mergeCell ref="O54:P54"/>
    <mergeCell ref="O53:P53"/>
    <mergeCell ref="B52:C52"/>
    <mergeCell ref="A49:B49"/>
    <mergeCell ref="A47:B47"/>
    <mergeCell ref="A51:B51"/>
    <mergeCell ref="A48:P48"/>
    <mergeCell ref="A50:P50"/>
    <mergeCell ref="A40:B40"/>
    <mergeCell ref="A41:B41"/>
    <mergeCell ref="A39:B39"/>
    <mergeCell ref="A38:B38"/>
    <mergeCell ref="A36:B36"/>
    <mergeCell ref="B12:C12"/>
    <mergeCell ref="D11:I12"/>
    <mergeCell ref="J16:L16"/>
    <mergeCell ref="J15:L15"/>
    <mergeCell ref="B16:C16"/>
    <mergeCell ref="D16:I16"/>
    <mergeCell ref="J11:P11"/>
    <mergeCell ref="B11:C11"/>
    <mergeCell ref="B14:C14"/>
    <mergeCell ref="J14:P14"/>
    <mergeCell ref="J12:P13"/>
    <mergeCell ref="D13:I15"/>
    <mergeCell ref="M16:O16"/>
    <mergeCell ref="A32:B32"/>
    <mergeCell ref="A29:B29"/>
    <mergeCell ref="A17:F25"/>
    <mergeCell ref="A30:B30"/>
    <mergeCell ref="B13:C13"/>
    <mergeCell ref="M15:O15"/>
    <mergeCell ref="A45:B45"/>
    <mergeCell ref="A28:P28"/>
    <mergeCell ref="A34:B34"/>
    <mergeCell ref="G17:P17"/>
    <mergeCell ref="A31:B31"/>
    <mergeCell ref="C26:C27"/>
    <mergeCell ref="A26:B26"/>
    <mergeCell ref="A27:B27"/>
    <mergeCell ref="A44:B44"/>
    <mergeCell ref="A43:P43"/>
    <mergeCell ref="G18:P25"/>
    <mergeCell ref="D26:P26"/>
    <mergeCell ref="A42:B42"/>
    <mergeCell ref="A33:B33"/>
    <mergeCell ref="A35:B35"/>
    <mergeCell ref="A37:B37"/>
    <mergeCell ref="A3:P3"/>
    <mergeCell ref="A5:P5"/>
    <mergeCell ref="A7:P7"/>
    <mergeCell ref="A9:P9"/>
    <mergeCell ref="A6:P6"/>
    <mergeCell ref="A4:O4"/>
  </mergeCells>
  <phoneticPr fontId="9" type="noConversion"/>
  <pageMargins left="0.7" right="0.7" top="0.75" bottom="0.75" header="0.3" footer="0.3"/>
  <pageSetup paperSize="5"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43"/>
  <sheetViews>
    <sheetView topLeftCell="A13" workbookViewId="0">
      <selection activeCell="D25" sqref="D25"/>
    </sheetView>
  </sheetViews>
  <sheetFormatPr baseColWidth="10" defaultColWidth="11.42578125" defaultRowHeight="12.75" x14ac:dyDescent="0.2"/>
  <cols>
    <col min="1" max="1" width="49.85546875" style="69" customWidth="1"/>
    <col min="2" max="2" width="56" style="70" customWidth="1"/>
    <col min="3" max="16384" width="11.42578125" style="69"/>
  </cols>
  <sheetData>
    <row r="3" spans="1:2" x14ac:dyDescent="0.2">
      <c r="A3" s="214" t="s">
        <v>78</v>
      </c>
      <c r="B3" s="214"/>
    </row>
    <row r="4" spans="1:2" x14ac:dyDescent="0.2">
      <c r="A4" s="214"/>
      <c r="B4" s="214"/>
    </row>
    <row r="7" spans="1:2" ht="23.25" x14ac:dyDescent="0.2">
      <c r="A7" s="110" t="s">
        <v>79</v>
      </c>
      <c r="B7" s="110" t="s">
        <v>20</v>
      </c>
    </row>
    <row r="8" spans="1:2" ht="51" x14ac:dyDescent="0.2">
      <c r="A8" s="45" t="s">
        <v>24</v>
      </c>
      <c r="B8" s="111" t="s">
        <v>80</v>
      </c>
    </row>
    <row r="9" spans="1:2" ht="51" x14ac:dyDescent="0.2">
      <c r="A9" s="55" t="s">
        <v>26</v>
      </c>
      <c r="B9" s="111" t="s">
        <v>81</v>
      </c>
    </row>
    <row r="10" spans="1:2" ht="89.25" x14ac:dyDescent="0.2">
      <c r="A10" s="50" t="s">
        <v>27</v>
      </c>
      <c r="B10" s="111" t="s">
        <v>82</v>
      </c>
    </row>
    <row r="11" spans="1:2" ht="63.75" x14ac:dyDescent="0.2">
      <c r="A11" s="50" t="s">
        <v>29</v>
      </c>
      <c r="B11" s="111" t="s">
        <v>83</v>
      </c>
    </row>
    <row r="12" spans="1:2" ht="76.5" x14ac:dyDescent="0.2">
      <c r="A12" s="50" t="s">
        <v>30</v>
      </c>
      <c r="B12" s="111" t="s">
        <v>84</v>
      </c>
    </row>
    <row r="13" spans="1:2" ht="51" x14ac:dyDescent="0.2">
      <c r="A13" s="50" t="s">
        <v>85</v>
      </c>
      <c r="B13" s="111" t="s">
        <v>86</v>
      </c>
    </row>
    <row r="14" spans="1:2" ht="89.25" x14ac:dyDescent="0.2">
      <c r="A14" s="50" t="s">
        <v>39</v>
      </c>
      <c r="B14" s="111" t="s">
        <v>87</v>
      </c>
    </row>
    <row r="15" spans="1:2" ht="38.25" x14ac:dyDescent="0.2">
      <c r="A15" s="50" t="s">
        <v>40</v>
      </c>
      <c r="B15" s="111" t="s">
        <v>88</v>
      </c>
    </row>
    <row r="16" spans="1:2" ht="63.75" x14ac:dyDescent="0.2">
      <c r="A16" s="50" t="s">
        <v>32</v>
      </c>
      <c r="B16" s="111" t="s">
        <v>89</v>
      </c>
    </row>
    <row r="17" spans="1:2" ht="51" x14ac:dyDescent="0.2">
      <c r="A17" s="50" t="s">
        <v>34</v>
      </c>
      <c r="B17" s="111" t="s">
        <v>90</v>
      </c>
    </row>
    <row r="18" spans="1:2" x14ac:dyDescent="0.2">
      <c r="A18" s="51"/>
      <c r="B18" s="53"/>
    </row>
    <row r="19" spans="1:2" ht="23.25" x14ac:dyDescent="0.2">
      <c r="A19" s="110" t="s">
        <v>79</v>
      </c>
      <c r="B19" s="110" t="s">
        <v>20</v>
      </c>
    </row>
    <row r="20" spans="1:2" ht="38.25" x14ac:dyDescent="0.2">
      <c r="A20" s="50" t="s">
        <v>51</v>
      </c>
      <c r="B20" s="111" t="s">
        <v>91</v>
      </c>
    </row>
    <row r="21" spans="1:2" ht="38.25" x14ac:dyDescent="0.2">
      <c r="A21" s="50" t="s">
        <v>42</v>
      </c>
      <c r="B21" s="111" t="s">
        <v>92</v>
      </c>
    </row>
    <row r="22" spans="1:2" ht="25.5" x14ac:dyDescent="0.2">
      <c r="A22" s="50" t="s">
        <v>54</v>
      </c>
      <c r="B22" s="111" t="s">
        <v>93</v>
      </c>
    </row>
    <row r="23" spans="1:2" ht="63.75" x14ac:dyDescent="0.2">
      <c r="A23" s="50" t="s">
        <v>46</v>
      </c>
      <c r="B23" s="111" t="s">
        <v>94</v>
      </c>
    </row>
    <row r="24" spans="1:2" ht="38.25" x14ac:dyDescent="0.2">
      <c r="A24" s="50" t="s">
        <v>57</v>
      </c>
      <c r="B24" s="111" t="s">
        <v>95</v>
      </c>
    </row>
    <row r="25" spans="1:2" ht="51" x14ac:dyDescent="0.2">
      <c r="A25" s="50" t="s">
        <v>41</v>
      </c>
      <c r="B25" s="111" t="s">
        <v>96</v>
      </c>
    </row>
    <row r="26" spans="1:2" ht="63.75" x14ac:dyDescent="0.2">
      <c r="A26" s="50" t="s">
        <v>44</v>
      </c>
      <c r="B26" s="111" t="s">
        <v>97</v>
      </c>
    </row>
    <row r="27" spans="1:2" x14ac:dyDescent="0.2">
      <c r="A27" s="51"/>
      <c r="B27" s="52"/>
    </row>
    <row r="28" spans="1:2" x14ac:dyDescent="0.2">
      <c r="A28" s="51"/>
      <c r="B28" s="52"/>
    </row>
    <row r="29" spans="1:2" x14ac:dyDescent="0.2">
      <c r="A29" s="51"/>
      <c r="B29" s="52"/>
    </row>
    <row r="30" spans="1:2" x14ac:dyDescent="0.2">
      <c r="A30" s="51"/>
      <c r="B30" s="52"/>
    </row>
    <row r="31" spans="1:2" x14ac:dyDescent="0.2">
      <c r="A31" s="53"/>
      <c r="B31" s="52"/>
    </row>
    <row r="32" spans="1:2" x14ac:dyDescent="0.2">
      <c r="A32" s="53"/>
      <c r="B32" s="52"/>
    </row>
    <row r="33" spans="1:2" x14ac:dyDescent="0.2">
      <c r="A33" s="53"/>
      <c r="B33" s="52"/>
    </row>
    <row r="34" spans="1:2" x14ac:dyDescent="0.2">
      <c r="A34" s="53"/>
      <c r="B34" s="52"/>
    </row>
    <row r="35" spans="1:2" x14ac:dyDescent="0.2">
      <c r="A35" s="53"/>
      <c r="B35" s="52"/>
    </row>
    <row r="36" spans="1:2" x14ac:dyDescent="0.2">
      <c r="A36" s="54"/>
      <c r="B36" s="52"/>
    </row>
    <row r="37" spans="1:2" x14ac:dyDescent="0.2">
      <c r="A37" s="81"/>
      <c r="B37" s="78"/>
    </row>
    <row r="38" spans="1:2" x14ac:dyDescent="0.2">
      <c r="A38" s="81"/>
      <c r="B38" s="78"/>
    </row>
    <row r="39" spans="1:2" x14ac:dyDescent="0.2">
      <c r="A39" s="81"/>
      <c r="B39" s="78"/>
    </row>
    <row r="40" spans="1:2" x14ac:dyDescent="0.2">
      <c r="A40" s="81"/>
      <c r="B40" s="78"/>
    </row>
    <row r="41" spans="1:2" x14ac:dyDescent="0.2">
      <c r="A41" s="81"/>
      <c r="B41" s="78"/>
    </row>
    <row r="42" spans="1:2" x14ac:dyDescent="0.2">
      <c r="A42" s="81"/>
      <c r="B42" s="78"/>
    </row>
    <row r="43" spans="1:2" x14ac:dyDescent="0.2">
      <c r="A43" s="81"/>
      <c r="B43" s="78"/>
    </row>
  </sheetData>
  <mergeCells count="1">
    <mergeCell ref="A3:B4"/>
  </mergeCells>
  <phoneticPr fontId="9" type="noConversion"/>
  <pageMargins left="0.7" right="0.7" top="0.75" bottom="0.75" header="0.3" footer="0.3"/>
  <pageSetup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4"/>
  <sheetViews>
    <sheetView workbookViewId="0">
      <selection activeCell="E15" sqref="E15"/>
    </sheetView>
  </sheetViews>
  <sheetFormatPr baseColWidth="10" defaultColWidth="9.140625" defaultRowHeight="12.75" x14ac:dyDescent="0.2"/>
  <cols>
    <col min="1" max="1" width="22.5703125" customWidth="1"/>
    <col min="2" max="2" width="51.85546875" customWidth="1"/>
    <col min="3" max="256" width="11.42578125" customWidth="1"/>
  </cols>
  <sheetData>
    <row r="3" spans="1:2" ht="103.5" customHeight="1" x14ac:dyDescent="0.2">
      <c r="A3" s="45" t="s">
        <v>98</v>
      </c>
      <c r="B3" s="46" t="s">
        <v>99</v>
      </c>
    </row>
    <row r="4" spans="1:2" ht="51" x14ac:dyDescent="0.2">
      <c r="A4" s="47" t="s">
        <v>100</v>
      </c>
      <c r="B4" s="46" t="s">
        <v>101</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Items and general amount</vt:lpstr>
      <vt:lpstr>Expenditure planning</vt:lpstr>
      <vt:lpstr>Description of items</vt:lpstr>
      <vt:lpstr>Hoja1</vt:lpstr>
      <vt:lpstr>'Expenditure planning'!Área_de_impresión</vt:lpstr>
      <vt:lpstr>'Items and general amount'!Área_de_impresión</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AMANC-01</cp:lastModifiedBy>
  <cp:revision/>
  <cp:lastPrinted>2017-02-06T20:06:48Z</cp:lastPrinted>
  <dcterms:created xsi:type="dcterms:W3CDTF">2008-09-10T17:20:51Z</dcterms:created>
  <dcterms:modified xsi:type="dcterms:W3CDTF">2017-06-01T23:51:24Z</dcterms:modified>
  <cp:category/>
  <cp:contentStatus/>
</cp:coreProperties>
</file>