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50"/>
  </bookViews>
  <sheets>
    <sheet name="Summary Sheet" sheetId="1" r:id="rId1"/>
    <sheet name="Schedules of Actual Expenses" sheetId="2" r:id="rId2"/>
    <sheet name="Main Budget Sheet " sheetId="10" r:id="rId3"/>
  </sheets>
  <definedNames>
    <definedName name="_xlnm.Print_Area" localSheetId="1">'Schedules of Actual Expenses'!$A:$H</definedName>
  </definedNames>
  <calcPr calcId="152511"/>
</workbook>
</file>

<file path=xl/calcChain.xml><?xml version="1.0" encoding="utf-8"?>
<calcChain xmlns="http://schemas.openxmlformats.org/spreadsheetml/2006/main">
  <c r="H57" i="10" l="1"/>
  <c r="H56" i="10"/>
  <c r="H55" i="10"/>
  <c r="H54" i="10"/>
  <c r="H53" i="10"/>
  <c r="H52" i="10"/>
  <c r="H51" i="10"/>
  <c r="H50" i="10"/>
  <c r="H49" i="10"/>
  <c r="H48" i="10"/>
  <c r="H47" i="10"/>
  <c r="H46" i="10"/>
  <c r="H45" i="10"/>
  <c r="G57" i="10"/>
  <c r="G42" i="10"/>
  <c r="H42" i="10" s="1"/>
  <c r="H41" i="10"/>
  <c r="H40" i="10"/>
  <c r="H39" i="10"/>
  <c r="H38" i="10"/>
  <c r="H37" i="10"/>
  <c r="H36" i="10"/>
  <c r="H35" i="10"/>
  <c r="H34" i="10"/>
  <c r="H33" i="10"/>
  <c r="H32" i="10"/>
  <c r="H31" i="10"/>
  <c r="H30" i="10"/>
  <c r="C6" i="1"/>
  <c r="J36" i="1"/>
  <c r="F60" i="2"/>
  <c r="F59" i="2"/>
  <c r="F119" i="2"/>
  <c r="F120" i="2"/>
  <c r="H101" i="2"/>
  <c r="H91" i="2"/>
  <c r="H78" i="2"/>
  <c r="H73" i="2"/>
  <c r="H121" i="2"/>
  <c r="H52" i="2"/>
  <c r="H31" i="2"/>
  <c r="H18" i="2"/>
  <c r="H13" i="2"/>
  <c r="J34" i="1"/>
  <c r="J33" i="1"/>
  <c r="J31" i="1"/>
  <c r="J29" i="1"/>
  <c r="J28" i="1"/>
  <c r="J26" i="1"/>
  <c r="J24" i="1"/>
  <c r="J23" i="1"/>
  <c r="J19" i="1"/>
  <c r="J18" i="1"/>
  <c r="J16" i="1"/>
  <c r="J14" i="1"/>
  <c r="J13" i="1"/>
  <c r="J11" i="1"/>
  <c r="J9" i="1"/>
  <c r="I35" i="1"/>
  <c r="I38" i="1" s="1"/>
  <c r="I37" i="1" s="1"/>
  <c r="E6" i="1" s="1"/>
  <c r="I20" i="1"/>
  <c r="H20" i="1"/>
  <c r="H35" i="1"/>
  <c r="H38" i="1" s="1"/>
  <c r="J35" i="1" l="1"/>
  <c r="J20" i="1"/>
  <c r="D6" i="1"/>
  <c r="D101" i="10"/>
  <c r="C101" i="10"/>
  <c r="E100" i="10"/>
  <c r="F100" i="10" s="1"/>
  <c r="E99" i="10"/>
  <c r="F99" i="10" s="1"/>
  <c r="E98" i="10"/>
  <c r="F98" i="10" s="1"/>
  <c r="F97" i="10"/>
  <c r="E95" i="10"/>
  <c r="D95" i="10"/>
  <c r="F95" i="10" s="1"/>
  <c r="C95" i="10"/>
  <c r="F94" i="10"/>
  <c r="F93" i="10"/>
  <c r="F92" i="10"/>
  <c r="F91" i="10"/>
  <c r="E89" i="10"/>
  <c r="D89" i="10"/>
  <c r="C89" i="10"/>
  <c r="F88" i="10"/>
  <c r="F87" i="10"/>
  <c r="F86" i="10"/>
  <c r="E84" i="10"/>
  <c r="D84" i="10"/>
  <c r="C84" i="10"/>
  <c r="F83" i="10"/>
  <c r="F82" i="10"/>
  <c r="F84" i="10" s="1"/>
  <c r="E72" i="10"/>
  <c r="C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6" i="10"/>
  <c r="F55" i="10"/>
  <c r="F53" i="10"/>
  <c r="F51" i="10"/>
  <c r="F50" i="10"/>
  <c r="F48" i="10"/>
  <c r="F46" i="10"/>
  <c r="F45" i="10"/>
  <c r="F41" i="10"/>
  <c r="F40" i="10"/>
  <c r="F38" i="10"/>
  <c r="F36" i="10"/>
  <c r="F35" i="10"/>
  <c r="F33" i="10"/>
  <c r="F31" i="10"/>
  <c r="F30" i="10"/>
  <c r="F26" i="10"/>
  <c r="F25" i="10"/>
  <c r="F23" i="10"/>
  <c r="F22" i="10"/>
  <c r="F21" i="10"/>
  <c r="F20" i="10"/>
  <c r="F19" i="10"/>
  <c r="E16" i="10"/>
  <c r="D16" i="10"/>
  <c r="F15" i="10"/>
  <c r="F14" i="10"/>
  <c r="F13" i="10"/>
  <c r="F12" i="10"/>
  <c r="F11" i="10"/>
  <c r="F130" i="2"/>
  <c r="H130" i="2" s="1"/>
  <c r="F129" i="2"/>
  <c r="H129" i="2" s="1"/>
  <c r="F128" i="2"/>
  <c r="H128" i="2" s="1"/>
  <c r="H41" i="2"/>
  <c r="H61" i="2"/>
  <c r="J8" i="1"/>
  <c r="F27" i="10" l="1"/>
  <c r="F89" i="10"/>
  <c r="J38" i="1"/>
  <c r="D102" i="10"/>
  <c r="F16" i="10"/>
  <c r="C102" i="10"/>
  <c r="F42" i="10"/>
  <c r="F57" i="10"/>
  <c r="F72" i="10"/>
  <c r="H131" i="2"/>
  <c r="H134" i="2" s="1"/>
  <c r="E101" i="10"/>
  <c r="F101" i="10" l="1"/>
  <c r="F102" i="10" s="1"/>
  <c r="C7" i="10" s="1"/>
  <c r="E102" i="10"/>
  <c r="C6" i="10" s="1"/>
</calcChain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Total estimated budget for 2nd Phase Project at Gyan Bikas School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Received in Bank as 2nd installment 
NPR 968,126
AND
NPR 153449 Transferred from 1st Phase Project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Refer Application of Fund end portion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<sst xmlns="http://schemas.openxmlformats.org/spreadsheetml/2006/main" count="336" uniqueCount="207">
  <si>
    <t xml:space="preserve">Project Budget Vs Actual Expenses  Report </t>
  </si>
  <si>
    <t>Sources of Fund</t>
  </si>
  <si>
    <t>Budgeted</t>
  </si>
  <si>
    <t>Actual</t>
  </si>
  <si>
    <t>Application of Fund</t>
  </si>
  <si>
    <t>Amount Received for the Project</t>
  </si>
  <si>
    <t>Prjoect:- School Reconstruction and Health &amp; Sanitation Awareness Program for Earthquake Victims' Relief Support</t>
  </si>
  <si>
    <t>Schedule of Actual Expenses</t>
  </si>
  <si>
    <t>Truss-T1</t>
  </si>
  <si>
    <t>Truss-T2</t>
  </si>
  <si>
    <t>Stair Cover</t>
  </si>
  <si>
    <t>28 Gauge G.I. Roofing Sheet</t>
  </si>
  <si>
    <t>4 MM THK Covering PVC Sheet</t>
  </si>
  <si>
    <t>Labour</t>
  </si>
  <si>
    <t>Skilled</t>
  </si>
  <si>
    <t>Unskilled</t>
  </si>
  <si>
    <t>Schedules of Actual Expenses</t>
  </si>
  <si>
    <t>Schedule_1</t>
  </si>
  <si>
    <t>Particulars</t>
  </si>
  <si>
    <t>Amount</t>
  </si>
  <si>
    <t>S.No</t>
  </si>
  <si>
    <t>Purling</t>
  </si>
  <si>
    <t xml:space="preserve">MS Metal Piping </t>
  </si>
  <si>
    <t>Metal Primer</t>
  </si>
  <si>
    <t>Hilty SS Crew</t>
  </si>
  <si>
    <t>Site Sheet Covering</t>
  </si>
  <si>
    <t>Total</t>
  </si>
  <si>
    <t>Fall Celling Framing</t>
  </si>
  <si>
    <t>Schedule_2</t>
  </si>
  <si>
    <t>Schedule_4</t>
  </si>
  <si>
    <t>Roofing Sheet Painting</t>
  </si>
  <si>
    <t xml:space="preserve">28 Gauge G.I.  Roofing Sheet </t>
  </si>
  <si>
    <t xml:space="preserve">Roofing Sheet SS Crew </t>
  </si>
  <si>
    <t>Schedule_3</t>
  </si>
  <si>
    <t>Schedule_5</t>
  </si>
  <si>
    <t>Metal Framing</t>
  </si>
  <si>
    <t>Schedule_6</t>
  </si>
  <si>
    <t xml:space="preserve">Labour wages </t>
  </si>
  <si>
    <t>Unskilled ( Helper)</t>
  </si>
  <si>
    <t>Skilled (Mechanic)</t>
  </si>
  <si>
    <t>TDS Expenses( @1%)</t>
  </si>
  <si>
    <t>Grand Total</t>
  </si>
  <si>
    <t>Project Coordinator (Full Time) (Salary 25,000 per months for 8 month in 2016 and 3 month in 2017)</t>
  </si>
  <si>
    <t>Construction Coordinator (Full Time)(Salary 20,000 per months for 8 month in 2016 and 3 month in 2017)</t>
  </si>
  <si>
    <t>Accountant (Full Time)(Salary 15,000 per months for 8 month in 2016 and 3 month in 2017)</t>
  </si>
  <si>
    <t>Staff Cost</t>
  </si>
  <si>
    <t xml:space="preserve">Project Coordinator (Full Time) (Salary 25,000 per months for 3 month with TDS Expenses ) </t>
  </si>
  <si>
    <t>Construction Coordinator (Full Time)(Salary 20,000 per months for 3 month with TDS Expenses)</t>
  </si>
  <si>
    <t>Accountant (Full Time)(Salary 15,000 per months for 3 month with TDS Expenses )</t>
  </si>
  <si>
    <t>Schedule_7</t>
  </si>
  <si>
    <t>Amount In NPR( 150NPR=1GBP)</t>
  </si>
  <si>
    <t xml:space="preserve">Actual Receipt </t>
  </si>
  <si>
    <t>Notes for Variation</t>
  </si>
  <si>
    <t xml:space="preserve">For Reviewing Main Budget sheet Please Click Below </t>
  </si>
  <si>
    <t xml:space="preserve">Main Budget Sheet </t>
  </si>
  <si>
    <t>S.N.</t>
  </si>
  <si>
    <t>Name of Organisation</t>
  </si>
  <si>
    <t>Volunteers' Community Nepal</t>
  </si>
  <si>
    <t>i.</t>
  </si>
  <si>
    <t>Project Name</t>
  </si>
  <si>
    <t>School Reconstruction and Health &amp; Sanitation Awareness Program for Earthquake Victims' Relief Support</t>
  </si>
  <si>
    <t>ii.</t>
  </si>
  <si>
    <t>Total Cost of Project NPR</t>
  </si>
  <si>
    <t>iii.</t>
  </si>
  <si>
    <t>Total Cost of Project GBP</t>
  </si>
  <si>
    <t>150 NRP = 1 GBP</t>
  </si>
  <si>
    <t>ITEM</t>
  </si>
  <si>
    <t>Total Cost NRP</t>
  </si>
  <si>
    <t>Total in GBP</t>
  </si>
  <si>
    <t>Notes/Remarks</t>
  </si>
  <si>
    <t>CAPITAL EXPENDITURE FOR HEALTH AND SANITATION EDUCATION PROGRAM</t>
  </si>
  <si>
    <t>Purchase of one Projector</t>
  </si>
  <si>
    <t>One LCD Porjector</t>
  </si>
  <si>
    <t>Purchase of one Laptop</t>
  </si>
  <si>
    <t>One Laptop for Awereness Programe and Other official purpose</t>
  </si>
  <si>
    <t xml:space="preserve">Installation of Power Back Up </t>
  </si>
  <si>
    <t xml:space="preserve">One  Power Back for awerness /training class </t>
  </si>
  <si>
    <t>Training Stationaries</t>
  </si>
  <si>
    <t xml:space="preserve">Includes copy, Pen, Pencils, Chart Papers, Files and others </t>
  </si>
  <si>
    <t>Others</t>
  </si>
  <si>
    <t>Other materials which might required during the awareness period</t>
  </si>
  <si>
    <t>Sub-Total 'A'</t>
  </si>
  <si>
    <t xml:space="preserve"> CAPITAL AND LABOR EXPENDITURE FOR CONSTRUCTION PROGRAM( Janapremi School)</t>
  </si>
  <si>
    <t xml:space="preserve">Roofing and Covering </t>
  </si>
  <si>
    <t>4 Classroom will be Constructed</t>
  </si>
  <si>
    <t>Sub-Total'B'</t>
  </si>
  <si>
    <t xml:space="preserve"> CAPITALAND LABOR EXPENDITURE FOR CONSTRUCTION PROGRAM(Gyanbikash School-Block-1)</t>
  </si>
  <si>
    <t xml:space="preserve">ROOFING </t>
  </si>
  <si>
    <t>1 Program hall/combine learning centre  for students in one Block will be constructed</t>
  </si>
  <si>
    <t xml:space="preserve">TRUSS‐(12'X19') </t>
  </si>
  <si>
    <t>28 GAUGE ROOFING SHEET</t>
  </si>
  <si>
    <t xml:space="preserve">9" WALL </t>
  </si>
  <si>
    <t xml:space="preserve">9" BRICK WALL </t>
  </si>
  <si>
    <t xml:space="preserve">OPENINGS </t>
  </si>
  <si>
    <t xml:space="preserve">DOOR </t>
  </si>
  <si>
    <t xml:space="preserve">WINDOW </t>
  </si>
  <si>
    <t xml:space="preserve">PCC AND PUNNING </t>
  </si>
  <si>
    <t xml:space="preserve">SOLING+PCC+PUNNING </t>
  </si>
  <si>
    <t xml:space="preserve">LABOUR </t>
  </si>
  <si>
    <t xml:space="preserve">SKILLED </t>
  </si>
  <si>
    <t xml:space="preserve">UNSKILLED </t>
  </si>
  <si>
    <t>Sub-total 'C'</t>
  </si>
  <si>
    <t>CAPITAL EXPENDITURE AND LABOUR FOR CONSTRUCTION PROGRAM( Gyanbikash School-Block-2)</t>
  </si>
  <si>
    <t>3 Classroom in one Block will be constructed</t>
  </si>
  <si>
    <t xml:space="preserve">TRUSS‐(12'X36') </t>
  </si>
  <si>
    <t xml:space="preserve">28 GAUGE G.I. ROOFING SHEET </t>
  </si>
  <si>
    <t xml:space="preserve">9" 1ST CLASS BRICK WALL </t>
  </si>
  <si>
    <t xml:space="preserve">WOODEN PANEL DOOR WOODEN FRAME WINDOW </t>
  </si>
  <si>
    <t xml:space="preserve">WOODEN FRAME WINDOW </t>
  </si>
  <si>
    <t>Sub-Total'D'</t>
  </si>
  <si>
    <t xml:space="preserve"> CAPITAL EXPENDITURE AND LABOUR  FOR CONSTRUCTION PROGRAM( Subarneshwor School)</t>
  </si>
  <si>
    <t xml:space="preserve">Dismantling of wall </t>
  </si>
  <si>
    <t>3 class will be reconstructed, 8 classroom will undergo maintenance and one toilet completely reconstructed</t>
  </si>
  <si>
    <t xml:space="preserve">Scrap clearance and transportation </t>
  </si>
  <si>
    <t xml:space="preserve">WALL </t>
  </si>
  <si>
    <t xml:space="preserve">9" WALL </t>
  </si>
  <si>
    <t xml:space="preserve">Class Room and Stairs Maintenanc </t>
  </si>
  <si>
    <t>Rectro Mentainence</t>
  </si>
  <si>
    <t>Toilet dismissal and rebuilding</t>
  </si>
  <si>
    <t xml:space="preserve">FINISHING </t>
  </si>
  <si>
    <t>Includes building wall, fitting pipes and panels, plaster and painting</t>
  </si>
  <si>
    <t xml:space="preserve">Plastering </t>
  </si>
  <si>
    <t>Coloring</t>
  </si>
  <si>
    <t>Sub-Total'E'</t>
  </si>
  <si>
    <t>PROJECT ACTIVITIES</t>
  </si>
  <si>
    <t>6'E'</t>
  </si>
  <si>
    <t>Awareness on Health and Sanitaion for 5 Schools</t>
  </si>
  <si>
    <t xml:space="preserve">1200 students will benefited from the 5 schools </t>
  </si>
  <si>
    <t>a.</t>
  </si>
  <si>
    <t xml:space="preserve">General Health Awareness Program </t>
  </si>
  <si>
    <t>b.</t>
  </si>
  <si>
    <t xml:space="preserve">General Sanitation Awareness Program </t>
  </si>
  <si>
    <t>c.</t>
  </si>
  <si>
    <t>General Awareness about Safe drinking water</t>
  </si>
  <si>
    <t>d.</t>
  </si>
  <si>
    <t xml:space="preserve">General Awareness about Waste management training </t>
  </si>
  <si>
    <t>e.</t>
  </si>
  <si>
    <t xml:space="preserve">General Awareness about clean classroom environment training </t>
  </si>
  <si>
    <t>f.</t>
  </si>
  <si>
    <t xml:space="preserve">Video Documentary and  Demnostration Program </t>
  </si>
  <si>
    <t>g.</t>
  </si>
  <si>
    <t>Full Training  Programmes and Expenses (Includes 25,000 each for 5 schools)</t>
  </si>
  <si>
    <t>h.</t>
  </si>
  <si>
    <t>Trainers Fees ( Includes 25,000 each for 5 schools)</t>
  </si>
  <si>
    <t>Sub-total 'F"</t>
  </si>
  <si>
    <r>
      <t xml:space="preserve">ALL STAFF COSTS
</t>
    </r>
    <r>
      <rPr>
        <i/>
        <sz val="10"/>
        <rFont val="Arial"/>
        <family val="2"/>
      </rPr>
      <t>For each staff member please provide job title, location, and % time spent on the project expressed as a full time equivalent (FTE)</t>
    </r>
  </si>
  <si>
    <t>1,60,000</t>
  </si>
  <si>
    <t>1,20,000</t>
  </si>
  <si>
    <t>Sub-total'G'</t>
  </si>
  <si>
    <t xml:space="preserve">OTHER ADMINISTRATION COSTS </t>
  </si>
  <si>
    <t>Contribution by Volunteers' Community Nepal</t>
  </si>
  <si>
    <t xml:space="preserve">Program travel </t>
  </si>
  <si>
    <t>Program communication (phone, internet etc)</t>
  </si>
  <si>
    <t xml:space="preserve">Logistic, Rent, legel fees and office expenses, meetings </t>
  </si>
  <si>
    <t xml:space="preserve">Webiste development </t>
  </si>
  <si>
    <t>Sub-total'H'</t>
  </si>
  <si>
    <t xml:space="preserve"> MONITORING, EVALUATION &amp; LESSON LEARNING</t>
  </si>
  <si>
    <t>Contribute to prepare Disaster Accountability Tool Kit</t>
  </si>
  <si>
    <t xml:space="preserve">Program Reflection meetings with volunteers and Stakeholders </t>
  </si>
  <si>
    <t xml:space="preserve">Team meetings,  field visit </t>
  </si>
  <si>
    <t>Grant Reporting</t>
  </si>
  <si>
    <t>Included in staff costs above</t>
  </si>
  <si>
    <t>Sub-total'I'</t>
  </si>
  <si>
    <t>Total{Sub-Total(A+B+C+D+E+F+G+H+I)</t>
  </si>
  <si>
    <t xml:space="preserve">No Variation </t>
  </si>
  <si>
    <t>VOLUNTEETRS COMMUNITY NEPAL 
Kattunje -2, Bhaktapur</t>
  </si>
  <si>
    <t>Block 1</t>
  </si>
  <si>
    <t>Block 2</t>
  </si>
  <si>
    <t>Subtotal</t>
  </si>
  <si>
    <t>SCH_1</t>
  </si>
  <si>
    <t>SCH_2</t>
  </si>
  <si>
    <t>SCH_3</t>
  </si>
  <si>
    <t>SCH_4</t>
  </si>
  <si>
    <t>SCH_5</t>
  </si>
  <si>
    <t>SCH_6</t>
  </si>
  <si>
    <t>SCH_7</t>
  </si>
  <si>
    <t>SCH_8</t>
  </si>
  <si>
    <t>SCH_9</t>
  </si>
  <si>
    <t>SCH_10</t>
  </si>
  <si>
    <t>Roofing</t>
  </si>
  <si>
    <t>9" Brick Wall</t>
  </si>
  <si>
    <t>Brick 5"</t>
  </si>
  <si>
    <t>Cement</t>
  </si>
  <si>
    <t>Cement Board</t>
  </si>
  <si>
    <t>Plastering &amp; Painting</t>
  </si>
  <si>
    <t>Cement,Sand,Grables</t>
  </si>
  <si>
    <t>Openings</t>
  </si>
  <si>
    <t>Door</t>
  </si>
  <si>
    <t>Window</t>
  </si>
  <si>
    <t>Painting &amp; Puttings</t>
  </si>
  <si>
    <t>PCC &amp; Punnings</t>
  </si>
  <si>
    <t>Sand</t>
  </si>
  <si>
    <t>Grabbles</t>
  </si>
  <si>
    <t>Stone</t>
  </si>
  <si>
    <t>Schedule_8</t>
  </si>
  <si>
    <t>Schedule_9</t>
  </si>
  <si>
    <t>Schedule_10</t>
  </si>
  <si>
    <t>Schedule_11</t>
  </si>
  <si>
    <t xml:space="preserve">Staff Cost </t>
  </si>
  <si>
    <t>Budgeted Balance</t>
  </si>
  <si>
    <t xml:space="preserve">Actual Balance in Hand </t>
  </si>
  <si>
    <t>Actual Balance</t>
  </si>
  <si>
    <t xml:space="preserve">Out of NPR 98,988 amount of Rs 16213 used aditionally </t>
  </si>
  <si>
    <t xml:space="preserve">Please Refer Yellow Highlighted Portion for Phase 2 Report </t>
  </si>
  <si>
    <t xml:space="preserve">Actual Cost </t>
  </si>
  <si>
    <t>Variation</t>
  </si>
  <si>
    <t>Variation          (Excess/Shortage)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</si>
</sst>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164" fontId="2" fillId="0" borderId="1" xfId="1" applyNumberFormat="1" applyFont="1" applyBorder="1"/>
    <xf numFmtId="0" fontId="2" fillId="0" borderId="1" xfId="0" applyFont="1" applyBorder="1" applyAlignment="1"/>
    <xf numFmtId="164" fontId="4" fillId="0" borderId="1" xfId="1" applyNumberFormat="1" applyFont="1" applyBorder="1"/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/>
    <xf numFmtId="0" fontId="2" fillId="0" borderId="0" xfId="0" applyFont="1" applyBorder="1" applyAlignment="1">
      <alignment horizontal="left" wrapText="1"/>
    </xf>
    <xf numFmtId="164" fontId="2" fillId="0" borderId="1" xfId="1" applyNumberFormat="1" applyFont="1" applyBorder="1" applyAlignment="1"/>
    <xf numFmtId="164" fontId="0" fillId="0" borderId="1" xfId="1" applyNumberFormat="1" applyFont="1" applyBorder="1" applyAlignment="1"/>
    <xf numFmtId="0" fontId="0" fillId="0" borderId="0" xfId="0" applyAlignment="1"/>
    <xf numFmtId="164" fontId="2" fillId="0" borderId="0" xfId="1" applyNumberFormat="1" applyFont="1" applyBorder="1" applyAlignment="1"/>
    <xf numFmtId="0" fontId="2" fillId="0" borderId="1" xfId="0" applyFont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3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wrapText="1"/>
    </xf>
    <xf numFmtId="0" fontId="3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7" fillId="4" borderId="6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5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15" fillId="0" borderId="20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wrapText="1"/>
    </xf>
    <xf numFmtId="0" fontId="13" fillId="0" borderId="6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3" fontId="7" fillId="4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164" fontId="6" fillId="0" borderId="1" xfId="1" applyNumberFormat="1" applyFont="1" applyBorder="1" applyAlignment="1">
      <alignment horizontal="right" wrapText="1"/>
    </xf>
    <xf numFmtId="164" fontId="7" fillId="4" borderId="1" xfId="1" applyNumberFormat="1" applyFont="1" applyFill="1" applyBorder="1" applyAlignment="1">
      <alignment horizontal="right" wrapText="1"/>
    </xf>
    <xf numFmtId="164" fontId="7" fillId="4" borderId="1" xfId="0" applyNumberFormat="1" applyFont="1" applyFill="1" applyBorder="1" applyAlignment="1">
      <alignment horizontal="left" wrapText="1"/>
    </xf>
    <xf numFmtId="0" fontId="6" fillId="0" borderId="0" xfId="0" applyFont="1" applyAlignment="1"/>
    <xf numFmtId="43" fontId="6" fillId="0" borderId="0" xfId="1" applyFont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Border="1" applyAlignment="1"/>
    <xf numFmtId="43" fontId="7" fillId="0" borderId="0" xfId="1" applyFont="1" applyBorder="1" applyAlignment="1"/>
    <xf numFmtId="0" fontId="6" fillId="0" borderId="0" xfId="0" applyFont="1" applyBorder="1" applyAlignment="1"/>
    <xf numFmtId="43" fontId="6" fillId="0" borderId="0" xfId="1" applyFont="1" applyBorder="1" applyAlignment="1"/>
    <xf numFmtId="0" fontId="6" fillId="0" borderId="17" xfId="0" applyFont="1" applyBorder="1" applyAlignment="1"/>
    <xf numFmtId="43" fontId="6" fillId="0" borderId="17" xfId="1" applyFont="1" applyBorder="1" applyAlignment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43" fontId="7" fillId="4" borderId="1" xfId="1" applyFont="1" applyFill="1" applyBorder="1" applyAlignment="1"/>
    <xf numFmtId="3" fontId="6" fillId="0" borderId="1" xfId="0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/>
    <xf numFmtId="3" fontId="7" fillId="4" borderId="1" xfId="0" applyNumberFormat="1" applyFont="1" applyFill="1" applyBorder="1" applyAlignment="1">
      <alignment horizontal="left"/>
    </xf>
    <xf numFmtId="164" fontId="7" fillId="4" borderId="1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164" fontId="6" fillId="0" borderId="1" xfId="1" applyNumberFormat="1" applyFont="1" applyBorder="1" applyAlignment="1"/>
    <xf numFmtId="43" fontId="6" fillId="0" borderId="6" xfId="1" applyFont="1" applyBorder="1" applyAlignment="1"/>
    <xf numFmtId="164" fontId="7" fillId="0" borderId="1" xfId="1" applyNumberFormat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center"/>
    </xf>
    <xf numFmtId="0" fontId="7" fillId="5" borderId="1" xfId="0" applyFont="1" applyFill="1" applyBorder="1" applyAlignment="1"/>
    <xf numFmtId="164" fontId="7" fillId="5" borderId="1" xfId="1" applyNumberFormat="1" applyFont="1" applyFill="1" applyBorder="1" applyAlignment="1">
      <alignment horizontal="left"/>
    </xf>
    <xf numFmtId="43" fontId="6" fillId="0" borderId="12" xfId="1" applyFont="1" applyBorder="1" applyAlignment="1"/>
    <xf numFmtId="164" fontId="6" fillId="0" borderId="0" xfId="1" applyNumberFormat="1" applyFont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43" fontId="6" fillId="0" borderId="1" xfId="1" applyFont="1" applyBorder="1" applyAlignment="1">
      <alignment horizontal="left" vertical="top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/>
    <xf numFmtId="164" fontId="7" fillId="4" borderId="1" xfId="1" applyNumberFormat="1" applyFont="1" applyFill="1" applyBorder="1" applyAlignment="1"/>
    <xf numFmtId="3" fontId="7" fillId="4" borderId="1" xfId="0" applyNumberFormat="1" applyFont="1" applyFill="1" applyBorder="1" applyAlignment="1">
      <alignment horizontal="right"/>
    </xf>
    <xf numFmtId="3" fontId="7" fillId="4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/>
    <xf numFmtId="0" fontId="6" fillId="0" borderId="1" xfId="0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left"/>
    </xf>
    <xf numFmtId="43" fontId="6" fillId="0" borderId="0" xfId="1" applyFont="1" applyBorder="1" applyAlignment="1">
      <alignment horizontal="left"/>
    </xf>
    <xf numFmtId="0" fontId="13" fillId="7" borderId="1" xfId="0" applyFont="1" applyFill="1" applyBorder="1" applyAlignment="1" applyProtection="1">
      <alignment vertical="center" wrapText="1"/>
      <protection locked="0"/>
    </xf>
    <xf numFmtId="43" fontId="6" fillId="7" borderId="1" xfId="1" applyFont="1" applyFill="1" applyBorder="1" applyAlignment="1"/>
    <xf numFmtId="0" fontId="9" fillId="7" borderId="1" xfId="0" applyFont="1" applyFill="1" applyBorder="1" applyAlignment="1" applyProtection="1">
      <alignment vertical="center" wrapText="1"/>
      <protection locked="0"/>
    </xf>
    <xf numFmtId="3" fontId="6" fillId="7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0" fillId="0" borderId="0" xfId="0" applyFill="1"/>
    <xf numFmtId="0" fontId="7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3" fontId="7" fillId="0" borderId="1" xfId="1" applyFont="1" applyFill="1" applyBorder="1" applyAlignment="1"/>
    <xf numFmtId="0" fontId="1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/>
    <xf numFmtId="0" fontId="6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horizontal="left" vertical="top"/>
    </xf>
    <xf numFmtId="43" fontId="6" fillId="0" borderId="1" xfId="1" applyFont="1" applyFill="1" applyBorder="1" applyAlignment="1"/>
    <xf numFmtId="3" fontId="6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164" fontId="11" fillId="0" borderId="16" xfId="1" applyNumberFormat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2" fillId="0" borderId="0" xfId="0" applyFont="1"/>
    <xf numFmtId="0" fontId="11" fillId="3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11" fillId="0" borderId="1" xfId="0" applyFont="1" applyFill="1" applyBorder="1"/>
    <xf numFmtId="164" fontId="11" fillId="0" borderId="1" xfId="0" applyNumberFormat="1" applyFont="1" applyFill="1" applyBorder="1"/>
    <xf numFmtId="0" fontId="3" fillId="0" borderId="1" xfId="0" applyFont="1" applyFill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left" vertical="top" wrapText="1"/>
    </xf>
    <xf numFmtId="0" fontId="6" fillId="0" borderId="18" xfId="0" applyFont="1" applyBorder="1" applyAlignment="1">
      <alignment wrapText="1"/>
    </xf>
    <xf numFmtId="0" fontId="4" fillId="3" borderId="1" xfId="0" applyFont="1" applyFill="1" applyBorder="1"/>
    <xf numFmtId="0" fontId="19" fillId="0" borderId="0" xfId="0" applyFont="1"/>
    <xf numFmtId="0" fontId="20" fillId="0" borderId="18" xfId="0" applyFont="1" applyBorder="1" applyAlignment="1">
      <alignment wrapText="1"/>
    </xf>
    <xf numFmtId="164" fontId="0" fillId="0" borderId="1" xfId="0" applyNumberFormat="1" applyBorder="1"/>
    <xf numFmtId="164" fontId="11" fillId="3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20" fillId="0" borderId="1" xfId="1" applyNumberFormat="1" applyFont="1" applyBorder="1" applyAlignment="1">
      <alignment horizontal="center" wrapText="1"/>
    </xf>
    <xf numFmtId="164" fontId="6" fillId="0" borderId="12" xfId="1" applyNumberFormat="1" applyFont="1" applyBorder="1" applyAlignment="1">
      <alignment horizontal="center" wrapText="1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1" fillId="3" borderId="1" xfId="1" applyNumberFormat="1" applyFont="1" applyFill="1" applyBorder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164" fontId="3" fillId="0" borderId="12" xfId="1" applyNumberFormat="1" applyFont="1" applyBorder="1" applyAlignment="1">
      <alignment vertical="center" wrapText="1"/>
    </xf>
    <xf numFmtId="164" fontId="11" fillId="0" borderId="12" xfId="1" applyNumberFormat="1" applyFont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2" fillId="0" borderId="6" xfId="1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0" xfId="0" applyNumberFormat="1" applyAlignment="1"/>
    <xf numFmtId="43" fontId="0" fillId="0" borderId="0" xfId="0" applyNumberFormat="1"/>
    <xf numFmtId="0" fontId="0" fillId="0" borderId="12" xfId="0" applyBorder="1" applyAlignment="1"/>
    <xf numFmtId="164" fontId="20" fillId="0" borderId="14" xfId="1" applyNumberFormat="1" applyFont="1" applyBorder="1" applyAlignment="1">
      <alignment horizontal="center" wrapText="1"/>
    </xf>
    <xf numFmtId="0" fontId="4" fillId="3" borderId="17" xfId="0" applyFont="1" applyFill="1" applyBorder="1"/>
    <xf numFmtId="164" fontId="3" fillId="0" borderId="1" xfId="1" applyNumberFormat="1" applyFont="1" applyBorder="1" applyAlignment="1">
      <alignment vertical="top" wrapText="1"/>
    </xf>
    <xf numFmtId="0" fontId="20" fillId="0" borderId="16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2" xfId="0" applyBorder="1"/>
    <xf numFmtId="0" fontId="20" fillId="0" borderId="26" xfId="0" applyFont="1" applyFill="1" applyBorder="1" applyAlignment="1">
      <alignment wrapText="1"/>
    </xf>
    <xf numFmtId="164" fontId="11" fillId="0" borderId="16" xfId="1" applyNumberFormat="1" applyFont="1" applyFill="1" applyBorder="1" applyAlignment="1">
      <alignment vertical="center" wrapText="1"/>
    </xf>
    <xf numFmtId="0" fontId="20" fillId="7" borderId="0" xfId="0" applyFont="1" applyFill="1" applyBorder="1" applyAlignment="1">
      <alignment wrapText="1"/>
    </xf>
    <xf numFmtId="0" fontId="20" fillId="7" borderId="16" xfId="0" applyFont="1" applyFill="1" applyBorder="1" applyAlignment="1">
      <alignment wrapText="1"/>
    </xf>
    <xf numFmtId="164" fontId="20" fillId="7" borderId="16" xfId="0" applyNumberFormat="1" applyFont="1" applyFill="1" applyBorder="1" applyAlignment="1">
      <alignment wrapText="1"/>
    </xf>
    <xf numFmtId="164" fontId="11" fillId="7" borderId="16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164" fontId="7" fillId="7" borderId="1" xfId="1" applyNumberFormat="1" applyFont="1" applyFill="1" applyBorder="1" applyAlignment="1">
      <alignment horizontal="left"/>
    </xf>
    <xf numFmtId="164" fontId="3" fillId="7" borderId="1" xfId="1" applyNumberFormat="1" applyFont="1" applyFill="1" applyBorder="1" applyAlignment="1">
      <alignment horizontal="center"/>
    </xf>
    <xf numFmtId="0" fontId="0" fillId="7" borderId="0" xfId="0" applyFill="1"/>
    <xf numFmtId="164" fontId="3" fillId="7" borderId="1" xfId="1" applyNumberFormat="1" applyFont="1" applyFill="1" applyBorder="1" applyAlignment="1">
      <alignment horizontal="center" wrapText="1"/>
    </xf>
    <xf numFmtId="164" fontId="0" fillId="7" borderId="1" xfId="1" applyNumberFormat="1" applyFont="1" applyFill="1" applyBorder="1" applyAlignment="1">
      <alignment horizontal="center"/>
    </xf>
    <xf numFmtId="164" fontId="6" fillId="7" borderId="1" xfId="1" applyNumberFormat="1" applyFont="1" applyFill="1" applyBorder="1" applyAlignment="1">
      <alignment horizontal="left"/>
    </xf>
    <xf numFmtId="43" fontId="7" fillId="7" borderId="1" xfId="1" applyFont="1" applyFill="1" applyBorder="1" applyAlignment="1"/>
    <xf numFmtId="0" fontId="10" fillId="0" borderId="12" xfId="2" applyBorder="1" applyAlignment="1">
      <alignment horizontal="center"/>
    </xf>
    <xf numFmtId="0" fontId="10" fillId="0" borderId="13" xfId="2" applyBorder="1" applyAlignment="1">
      <alignment horizontal="center"/>
    </xf>
    <xf numFmtId="0" fontId="10" fillId="0" borderId="6" xfId="2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164" fontId="11" fillId="0" borderId="22" xfId="1" applyNumberFormat="1" applyFont="1" applyBorder="1" applyAlignment="1">
      <alignment horizontal="center" vertical="center" wrapText="1"/>
    </xf>
    <xf numFmtId="164" fontId="11" fillId="0" borderId="24" xfId="1" applyNumberFormat="1" applyFont="1" applyBorder="1" applyAlignment="1">
      <alignment horizontal="center" vertical="center" wrapText="1"/>
    </xf>
    <xf numFmtId="164" fontId="11" fillId="0" borderId="23" xfId="1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1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center" wrapText="1"/>
    </xf>
    <xf numFmtId="0" fontId="7" fillId="8" borderId="13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3" fontId="17" fillId="7" borderId="16" xfId="1" applyNumberFormat="1" applyFont="1" applyFill="1" applyBorder="1" applyAlignment="1">
      <alignment horizontal="center" vertical="center" wrapText="1"/>
    </xf>
    <xf numFmtId="3" fontId="17" fillId="7" borderId="15" xfId="1" applyNumberFormat="1" applyFont="1" applyFill="1" applyBorder="1" applyAlignment="1">
      <alignment horizontal="center" vertical="center" wrapText="1"/>
    </xf>
    <xf numFmtId="3" fontId="17" fillId="7" borderId="17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2" fillId="7" borderId="0" xfId="0" applyFont="1" applyFill="1" applyAlignment="1">
      <alignment horizont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"/>
  <sheetViews>
    <sheetView tabSelected="1" topLeftCell="B4" zoomScaleNormal="100" workbookViewId="0">
      <selection activeCell="F10" sqref="F10"/>
    </sheetView>
  </sheetViews>
  <sheetFormatPr defaultRowHeight="15" x14ac:dyDescent="0.25"/>
  <cols>
    <col min="1" max="1" width="30.5703125" bestFit="1" customWidth="1"/>
    <col min="2" max="2" width="15" bestFit="1" customWidth="1"/>
    <col min="3" max="3" width="15.85546875" bestFit="1" customWidth="1"/>
    <col min="4" max="4" width="10.5703125" bestFit="1" customWidth="1"/>
    <col min="5" max="5" width="10.5703125" customWidth="1"/>
    <col min="6" max="6" width="21.85546875" style="22" customWidth="1"/>
    <col min="7" max="7" width="29.42578125" customWidth="1"/>
    <col min="8" max="8" width="16" style="164" bestFit="1" customWidth="1"/>
    <col min="9" max="9" width="14.5703125" style="164" bestFit="1" customWidth="1"/>
    <col min="10" max="10" width="19" style="170" customWidth="1"/>
    <col min="11" max="11" width="19.42578125" style="1" customWidth="1"/>
  </cols>
  <sheetData>
    <row r="1" spans="1:13" ht="24" thickBot="1" x14ac:dyDescent="0.4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3" ht="23.25" x14ac:dyDescent="0.35">
      <c r="A2" s="206" t="s">
        <v>165</v>
      </c>
      <c r="B2" s="207"/>
      <c r="C2" s="208"/>
      <c r="D2" s="208"/>
      <c r="E2" s="208"/>
      <c r="F2" s="208"/>
      <c r="G2" s="208"/>
      <c r="H2" s="208"/>
      <c r="I2" s="208"/>
      <c r="J2" s="208"/>
      <c r="K2" s="208"/>
    </row>
    <row r="3" spans="1:13" ht="18.75" x14ac:dyDescent="0.3">
      <c r="A3" s="209" t="s">
        <v>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M3" s="143"/>
    </row>
    <row r="4" spans="1:13" ht="18.75" x14ac:dyDescent="0.3">
      <c r="A4" s="228" t="s">
        <v>50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3" s="27" customFormat="1" ht="47.25" x14ac:dyDescent="0.25">
      <c r="A5" s="25" t="s">
        <v>1</v>
      </c>
      <c r="B5" s="25" t="s">
        <v>2</v>
      </c>
      <c r="C5" s="25" t="s">
        <v>51</v>
      </c>
      <c r="D5" s="26" t="s">
        <v>199</v>
      </c>
      <c r="E5" s="26" t="s">
        <v>201</v>
      </c>
      <c r="F5" s="145" t="s">
        <v>52</v>
      </c>
      <c r="G5" s="25" t="s">
        <v>4</v>
      </c>
      <c r="H5" s="159" t="s">
        <v>2</v>
      </c>
      <c r="I5" s="159" t="s">
        <v>3</v>
      </c>
      <c r="J5" s="169" t="s">
        <v>206</v>
      </c>
      <c r="K5" s="26" t="s">
        <v>7</v>
      </c>
    </row>
    <row r="6" spans="1:13" s="27" customFormat="1" ht="35.25" thickBot="1" x14ac:dyDescent="0.5">
      <c r="A6" s="29" t="s">
        <v>5</v>
      </c>
      <c r="B6" s="28">
        <v>1022587</v>
      </c>
      <c r="C6" s="28">
        <f>153449+968126</f>
        <v>1121575</v>
      </c>
      <c r="D6" s="28">
        <f>+C6-B6</f>
        <v>98988</v>
      </c>
      <c r="E6" s="28">
        <f>+I37</f>
        <v>82775</v>
      </c>
      <c r="F6" s="223" t="s">
        <v>202</v>
      </c>
      <c r="G6" s="211" t="s">
        <v>166</v>
      </c>
      <c r="H6" s="212"/>
      <c r="I6" s="212"/>
      <c r="J6" s="212"/>
      <c r="K6" s="213"/>
    </row>
    <row r="7" spans="1:13" s="27" customFormat="1" ht="15.75" x14ac:dyDescent="0.25">
      <c r="A7" s="28"/>
      <c r="B7" s="28"/>
      <c r="C7" s="28"/>
      <c r="D7" s="28"/>
      <c r="E7" s="28"/>
      <c r="F7" s="223"/>
      <c r="G7" s="218" t="s">
        <v>87</v>
      </c>
      <c r="H7" s="219"/>
      <c r="I7" s="219"/>
      <c r="J7" s="219"/>
      <c r="K7" s="215" t="s">
        <v>169</v>
      </c>
    </row>
    <row r="8" spans="1:13" s="27" customFormat="1" ht="15.75" x14ac:dyDescent="0.25">
      <c r="A8" s="28"/>
      <c r="B8" s="28"/>
      <c r="C8" s="28"/>
      <c r="D8" s="28"/>
      <c r="E8" s="28"/>
      <c r="F8" s="223"/>
      <c r="G8" s="151" t="s">
        <v>89</v>
      </c>
      <c r="H8" s="160">
        <v>38780.949999999997</v>
      </c>
      <c r="I8" s="165">
        <v>39110</v>
      </c>
      <c r="J8" s="171">
        <f t="shared" ref="J8:J20" si="0">+I8-H8</f>
        <v>329.05000000000291</v>
      </c>
      <c r="K8" s="217"/>
    </row>
    <row r="9" spans="1:13" s="27" customFormat="1" ht="16.5" thickBot="1" x14ac:dyDescent="0.3">
      <c r="A9" s="28"/>
      <c r="B9" s="28"/>
      <c r="C9" s="28"/>
      <c r="D9" s="28"/>
      <c r="E9" s="28"/>
      <c r="F9" s="223"/>
      <c r="G9" s="152" t="s">
        <v>90</v>
      </c>
      <c r="H9" s="160">
        <v>27940</v>
      </c>
      <c r="I9" s="165">
        <v>28200</v>
      </c>
      <c r="J9" s="171">
        <f t="shared" si="0"/>
        <v>260</v>
      </c>
      <c r="K9" s="216"/>
    </row>
    <row r="10" spans="1:13" s="27" customFormat="1" ht="15.75" x14ac:dyDescent="0.25">
      <c r="A10" s="28"/>
      <c r="B10" s="28"/>
      <c r="C10" s="28"/>
      <c r="D10" s="28"/>
      <c r="E10" s="28"/>
      <c r="F10" s="184"/>
      <c r="G10" s="218" t="s">
        <v>91</v>
      </c>
      <c r="H10" s="219"/>
      <c r="I10" s="219"/>
      <c r="J10" s="219"/>
      <c r="K10" s="215" t="s">
        <v>170</v>
      </c>
    </row>
    <row r="11" spans="1:13" s="27" customFormat="1" ht="16.5" thickBot="1" x14ac:dyDescent="0.3">
      <c r="A11" s="28"/>
      <c r="B11" s="28"/>
      <c r="C11" s="28"/>
      <c r="D11" s="28"/>
      <c r="E11" s="28"/>
      <c r="F11" s="184"/>
      <c r="G11" s="151" t="s">
        <v>92</v>
      </c>
      <c r="H11" s="160">
        <v>156240</v>
      </c>
      <c r="I11" s="165">
        <v>159800</v>
      </c>
      <c r="J11" s="171">
        <f t="shared" si="0"/>
        <v>3560</v>
      </c>
      <c r="K11" s="216"/>
    </row>
    <row r="12" spans="1:13" s="27" customFormat="1" ht="15.75" x14ac:dyDescent="0.25">
      <c r="A12" s="28"/>
      <c r="B12" s="28"/>
      <c r="C12" s="28"/>
      <c r="D12" s="28"/>
      <c r="E12" s="28"/>
      <c r="F12" s="184"/>
      <c r="G12" s="218" t="s">
        <v>93</v>
      </c>
      <c r="H12" s="219"/>
      <c r="I12" s="219"/>
      <c r="J12" s="219"/>
      <c r="K12" s="215" t="s">
        <v>171</v>
      </c>
    </row>
    <row r="13" spans="1:13" s="27" customFormat="1" ht="15.75" x14ac:dyDescent="0.25">
      <c r="A13" s="28"/>
      <c r="B13" s="28"/>
      <c r="C13" s="28"/>
      <c r="D13" s="28"/>
      <c r="E13" s="28"/>
      <c r="F13" s="184"/>
      <c r="G13" s="151" t="s">
        <v>94</v>
      </c>
      <c r="H13" s="160">
        <v>17000</v>
      </c>
      <c r="I13" s="165">
        <v>17500</v>
      </c>
      <c r="J13" s="171">
        <f t="shared" si="0"/>
        <v>500</v>
      </c>
      <c r="K13" s="217"/>
    </row>
    <row r="14" spans="1:13" s="27" customFormat="1" ht="16.5" thickBot="1" x14ac:dyDescent="0.3">
      <c r="A14" s="30"/>
      <c r="B14" s="30"/>
      <c r="C14" s="30"/>
      <c r="D14" s="30"/>
      <c r="E14" s="30"/>
      <c r="F14" s="146"/>
      <c r="G14" s="151" t="s">
        <v>95</v>
      </c>
      <c r="H14" s="160">
        <v>28000</v>
      </c>
      <c r="I14" s="165">
        <v>27600</v>
      </c>
      <c r="J14" s="171">
        <f t="shared" si="0"/>
        <v>-400</v>
      </c>
      <c r="K14" s="216"/>
    </row>
    <row r="15" spans="1:13" s="27" customFormat="1" ht="15.75" x14ac:dyDescent="0.25">
      <c r="A15" s="30"/>
      <c r="B15" s="30"/>
      <c r="C15" s="30"/>
      <c r="D15" s="30"/>
      <c r="E15" s="30"/>
      <c r="F15" s="146"/>
      <c r="G15" s="218" t="s">
        <v>96</v>
      </c>
      <c r="H15" s="219"/>
      <c r="I15" s="219"/>
      <c r="J15" s="219"/>
      <c r="K15" s="217" t="s">
        <v>172</v>
      </c>
    </row>
    <row r="16" spans="1:13" s="27" customFormat="1" ht="16.5" thickBot="1" x14ac:dyDescent="0.3">
      <c r="A16" s="30"/>
      <c r="B16" s="30"/>
      <c r="C16" s="30"/>
      <c r="D16" s="30"/>
      <c r="E16" s="30"/>
      <c r="F16" s="146"/>
      <c r="G16" s="151" t="s">
        <v>97</v>
      </c>
      <c r="H16" s="160">
        <v>14592</v>
      </c>
      <c r="I16" s="166">
        <v>15200</v>
      </c>
      <c r="J16" s="171">
        <f t="shared" si="0"/>
        <v>608</v>
      </c>
      <c r="K16" s="217"/>
    </row>
    <row r="17" spans="1:11" s="27" customFormat="1" ht="15.75" x14ac:dyDescent="0.25">
      <c r="A17" s="30"/>
      <c r="B17" s="30"/>
      <c r="C17" s="30"/>
      <c r="D17" s="30"/>
      <c r="E17" s="30"/>
      <c r="F17" s="146"/>
      <c r="G17" s="236" t="s">
        <v>98</v>
      </c>
      <c r="H17" s="237"/>
      <c r="I17" s="237"/>
      <c r="J17" s="237"/>
      <c r="K17" s="215" t="s">
        <v>173</v>
      </c>
    </row>
    <row r="18" spans="1:11" s="27" customFormat="1" ht="15.75" x14ac:dyDescent="0.25">
      <c r="A18" s="148"/>
      <c r="B18" s="149"/>
      <c r="C18" s="149"/>
      <c r="D18" s="149"/>
      <c r="E18" s="149"/>
      <c r="F18" s="150"/>
      <c r="G18" s="153" t="s">
        <v>99</v>
      </c>
      <c r="H18" s="160">
        <v>16500</v>
      </c>
      <c r="I18" s="167">
        <v>16500</v>
      </c>
      <c r="J18" s="171">
        <f t="shared" si="0"/>
        <v>0</v>
      </c>
      <c r="K18" s="217"/>
    </row>
    <row r="19" spans="1:11" ht="16.5" thickBot="1" x14ac:dyDescent="0.3">
      <c r="A19" s="8"/>
      <c r="B19" s="8"/>
      <c r="C19" s="8"/>
      <c r="D19" s="8"/>
      <c r="E19" s="8"/>
      <c r="F19" s="147"/>
      <c r="G19" s="151" t="s">
        <v>100</v>
      </c>
      <c r="H19" s="160">
        <v>20250</v>
      </c>
      <c r="I19" s="168">
        <v>25000</v>
      </c>
      <c r="J19" s="171">
        <f t="shared" si="0"/>
        <v>4750</v>
      </c>
      <c r="K19" s="216"/>
    </row>
    <row r="20" spans="1:11" ht="16.5" thickBot="1" x14ac:dyDescent="0.3">
      <c r="A20" s="8"/>
      <c r="B20" s="8"/>
      <c r="C20" s="8"/>
      <c r="D20" s="8"/>
      <c r="E20" s="8"/>
      <c r="F20" s="147"/>
      <c r="G20" s="157" t="s">
        <v>168</v>
      </c>
      <c r="H20" s="161">
        <f>SUM(H8:H19)</f>
        <v>319302.95</v>
      </c>
      <c r="I20" s="161">
        <f t="shared" ref="I20" si="1">SUM(I8:I19)</f>
        <v>328910</v>
      </c>
      <c r="J20" s="172">
        <f t="shared" si="0"/>
        <v>9607.0499999999884</v>
      </c>
      <c r="K20" s="173"/>
    </row>
    <row r="21" spans="1:11" ht="29.25" thickBot="1" x14ac:dyDescent="0.5">
      <c r="A21" s="8"/>
      <c r="B21" s="8"/>
      <c r="C21" s="8"/>
      <c r="D21" s="8"/>
      <c r="E21" s="8"/>
      <c r="F21" s="147"/>
      <c r="G21" s="212" t="s">
        <v>167</v>
      </c>
      <c r="H21" s="212"/>
      <c r="I21" s="212"/>
      <c r="J21" s="212"/>
      <c r="K21" s="214"/>
    </row>
    <row r="22" spans="1:11" x14ac:dyDescent="0.25">
      <c r="A22" s="8"/>
      <c r="B22" s="8"/>
      <c r="C22" s="8"/>
      <c r="D22" s="8"/>
      <c r="E22" s="8"/>
      <c r="F22" s="147"/>
      <c r="G22" s="236" t="s">
        <v>87</v>
      </c>
      <c r="H22" s="237"/>
      <c r="I22" s="237"/>
      <c r="J22" s="237"/>
      <c r="K22" s="215" t="s">
        <v>174</v>
      </c>
    </row>
    <row r="23" spans="1:11" ht="15.75" x14ac:dyDescent="0.25">
      <c r="A23" s="8"/>
      <c r="B23" s="8"/>
      <c r="C23" s="8"/>
      <c r="D23" s="8"/>
      <c r="E23" s="8"/>
      <c r="F23" s="147"/>
      <c r="G23" s="152" t="s">
        <v>104</v>
      </c>
      <c r="H23" s="162">
        <v>66786.95</v>
      </c>
      <c r="I23" s="168">
        <v>70150</v>
      </c>
      <c r="J23" s="171">
        <f t="shared" ref="J23:J36" si="2">+I23-H23</f>
        <v>3363.0500000000029</v>
      </c>
      <c r="K23" s="217"/>
    </row>
    <row r="24" spans="1:11" ht="27" thickBot="1" x14ac:dyDescent="0.3">
      <c r="A24" s="8"/>
      <c r="B24" s="8"/>
      <c r="C24" s="8"/>
      <c r="D24" s="8"/>
      <c r="E24" s="8"/>
      <c r="F24" s="147"/>
      <c r="G24" s="152" t="s">
        <v>105</v>
      </c>
      <c r="H24" s="162">
        <v>51689</v>
      </c>
      <c r="I24" s="168">
        <v>49500</v>
      </c>
      <c r="J24" s="171">
        <f t="shared" si="2"/>
        <v>-2189</v>
      </c>
      <c r="K24" s="216"/>
    </row>
    <row r="25" spans="1:11" x14ac:dyDescent="0.25">
      <c r="A25" s="8"/>
      <c r="B25" s="8"/>
      <c r="C25" s="8"/>
      <c r="D25" s="8"/>
      <c r="E25" s="8"/>
      <c r="F25" s="147"/>
      <c r="G25" s="238" t="s">
        <v>91</v>
      </c>
      <c r="H25" s="239"/>
      <c r="I25" s="239"/>
      <c r="J25" s="239"/>
      <c r="K25" s="224" t="s">
        <v>175</v>
      </c>
    </row>
    <row r="26" spans="1:11" ht="16.5" thickBot="1" x14ac:dyDescent="0.3">
      <c r="A26" s="8"/>
      <c r="B26" s="8"/>
      <c r="C26" s="8"/>
      <c r="D26" s="8"/>
      <c r="E26" s="8"/>
      <c r="F26" s="147"/>
      <c r="G26" s="152" t="s">
        <v>106</v>
      </c>
      <c r="H26" s="162">
        <v>272160</v>
      </c>
      <c r="I26" s="168">
        <v>273620</v>
      </c>
      <c r="J26" s="171">
        <f t="shared" si="2"/>
        <v>1460</v>
      </c>
      <c r="K26" s="225"/>
    </row>
    <row r="27" spans="1:11" x14ac:dyDescent="0.25">
      <c r="A27" s="8"/>
      <c r="B27" s="8"/>
      <c r="C27" s="8"/>
      <c r="D27" s="8"/>
      <c r="E27" s="8"/>
      <c r="F27" s="147"/>
      <c r="G27" s="238" t="s">
        <v>93</v>
      </c>
      <c r="H27" s="239"/>
      <c r="I27" s="239"/>
      <c r="J27" s="239"/>
      <c r="K27" s="224" t="s">
        <v>176</v>
      </c>
    </row>
    <row r="28" spans="1:11" ht="26.25" x14ac:dyDescent="0.25">
      <c r="A28" s="8"/>
      <c r="B28" s="8"/>
      <c r="C28" s="8"/>
      <c r="D28" s="8"/>
      <c r="E28" s="8"/>
      <c r="F28" s="147"/>
      <c r="G28" s="152" t="s">
        <v>107</v>
      </c>
      <c r="H28" s="162">
        <v>17000</v>
      </c>
      <c r="I28" s="168">
        <v>17800</v>
      </c>
      <c r="J28" s="171">
        <f t="shared" si="2"/>
        <v>800</v>
      </c>
      <c r="K28" s="226"/>
    </row>
    <row r="29" spans="1:11" ht="16.5" thickBot="1" x14ac:dyDescent="0.3">
      <c r="A29" s="8"/>
      <c r="B29" s="8"/>
      <c r="C29" s="8"/>
      <c r="D29" s="8"/>
      <c r="E29" s="8"/>
      <c r="F29" s="147"/>
      <c r="G29" s="47" t="s">
        <v>108</v>
      </c>
      <c r="H29" s="162">
        <v>28000</v>
      </c>
      <c r="I29" s="168">
        <v>27500</v>
      </c>
      <c r="J29" s="171">
        <f t="shared" si="2"/>
        <v>-500</v>
      </c>
      <c r="K29" s="225"/>
    </row>
    <row r="30" spans="1:11" x14ac:dyDescent="0.25">
      <c r="A30" s="8"/>
      <c r="B30" s="8"/>
      <c r="C30" s="8"/>
      <c r="D30" s="8"/>
      <c r="E30" s="8"/>
      <c r="F30" s="147"/>
      <c r="G30" s="238" t="s">
        <v>96</v>
      </c>
      <c r="H30" s="239"/>
      <c r="I30" s="239"/>
      <c r="J30" s="239"/>
      <c r="K30" s="220" t="s">
        <v>177</v>
      </c>
    </row>
    <row r="31" spans="1:11" ht="16.5" thickBot="1" x14ac:dyDescent="0.3">
      <c r="A31" s="8"/>
      <c r="B31" s="8"/>
      <c r="C31" s="8"/>
      <c r="D31" s="8"/>
      <c r="E31" s="8"/>
      <c r="F31" s="147"/>
      <c r="G31" s="152" t="s">
        <v>97</v>
      </c>
      <c r="H31" s="162">
        <v>27648</v>
      </c>
      <c r="I31" s="168">
        <v>29820</v>
      </c>
      <c r="J31" s="171">
        <f t="shared" si="2"/>
        <v>2172</v>
      </c>
      <c r="K31" s="221"/>
    </row>
    <row r="32" spans="1:11" x14ac:dyDescent="0.25">
      <c r="A32" s="8"/>
      <c r="B32" s="8"/>
      <c r="C32" s="8"/>
      <c r="D32" s="8"/>
      <c r="E32" s="8"/>
      <c r="F32" s="147"/>
      <c r="G32" s="238" t="s">
        <v>98</v>
      </c>
      <c r="H32" s="239"/>
      <c r="I32" s="239"/>
      <c r="J32" s="239"/>
      <c r="K32" s="220" t="s">
        <v>178</v>
      </c>
    </row>
    <row r="33" spans="1:11" ht="15.75" x14ac:dyDescent="0.25">
      <c r="A33" s="8"/>
      <c r="B33" s="8"/>
      <c r="C33" s="8"/>
      <c r="D33" s="8"/>
      <c r="E33" s="8"/>
      <c r="F33" s="147"/>
      <c r="G33" s="152" t="s">
        <v>99</v>
      </c>
      <c r="H33" s="162">
        <v>33000</v>
      </c>
      <c r="I33" s="168">
        <v>33000</v>
      </c>
      <c r="J33" s="171">
        <f t="shared" si="2"/>
        <v>0</v>
      </c>
      <c r="K33" s="222"/>
    </row>
    <row r="34" spans="1:11" ht="16.5" thickBot="1" x14ac:dyDescent="0.3">
      <c r="A34" s="8"/>
      <c r="B34" s="8"/>
      <c r="C34" s="8"/>
      <c r="D34" s="8"/>
      <c r="E34" s="8"/>
      <c r="F34" s="147"/>
      <c r="G34" s="154" t="s">
        <v>100</v>
      </c>
      <c r="H34" s="162">
        <v>27000</v>
      </c>
      <c r="I34" s="168">
        <v>28500</v>
      </c>
      <c r="J34" s="171">
        <f t="shared" si="2"/>
        <v>1500</v>
      </c>
      <c r="K34" s="221"/>
    </row>
    <row r="35" spans="1:11" ht="16.5" thickBot="1" x14ac:dyDescent="0.3">
      <c r="A35" s="8"/>
      <c r="B35" s="8"/>
      <c r="C35" s="8"/>
      <c r="D35" s="8"/>
      <c r="E35" s="8"/>
      <c r="F35" s="147"/>
      <c r="G35" s="157" t="s">
        <v>168</v>
      </c>
      <c r="H35" s="182">
        <f>SUM(H23:H34)</f>
        <v>523283.95</v>
      </c>
      <c r="I35" s="182">
        <f t="shared" ref="I35" si="3">SUM(I23:I34)</f>
        <v>529890</v>
      </c>
      <c r="J35" s="141">
        <f t="shared" si="2"/>
        <v>6606.0499999999884</v>
      </c>
      <c r="K35" s="174"/>
    </row>
    <row r="36" spans="1:11" ht="16.5" thickBot="1" x14ac:dyDescent="0.3">
      <c r="A36" s="8"/>
      <c r="B36" s="8"/>
      <c r="C36" s="8"/>
      <c r="D36" s="8"/>
      <c r="E36" s="187"/>
      <c r="F36" s="181"/>
      <c r="G36" s="188" t="s">
        <v>198</v>
      </c>
      <c r="H36" s="185">
        <v>180000</v>
      </c>
      <c r="I36" s="185">
        <v>180000</v>
      </c>
      <c r="J36" s="189">
        <f t="shared" si="2"/>
        <v>0</v>
      </c>
      <c r="K36" s="186"/>
    </row>
    <row r="37" spans="1:11" ht="15.75" x14ac:dyDescent="0.25">
      <c r="A37" s="8"/>
      <c r="B37" s="8"/>
      <c r="C37" s="8"/>
      <c r="D37" s="8"/>
      <c r="E37" s="187"/>
      <c r="F37" s="181"/>
      <c r="G37" s="190" t="s">
        <v>200</v>
      </c>
      <c r="H37" s="191"/>
      <c r="I37" s="192">
        <f>+C6-I38</f>
        <v>82775</v>
      </c>
      <c r="J37" s="193"/>
      <c r="K37" s="186"/>
    </row>
    <row r="38" spans="1:11" s="156" customFormat="1" ht="18.75" x14ac:dyDescent="0.3">
      <c r="A38" s="155" t="s">
        <v>26</v>
      </c>
      <c r="B38" s="155"/>
      <c r="C38" s="155"/>
      <c r="D38" s="155"/>
      <c r="E38" s="155"/>
      <c r="F38" s="155"/>
      <c r="G38" s="183" t="s">
        <v>26</v>
      </c>
      <c r="H38" s="163">
        <f>+H36+H35+H20</f>
        <v>1022586.8999999999</v>
      </c>
      <c r="I38" s="163">
        <f>+I36+I35+I20</f>
        <v>1038800</v>
      </c>
      <c r="J38" s="163">
        <f>+J36+J35+J20</f>
        <v>16213.099999999977</v>
      </c>
      <c r="K38" s="155"/>
    </row>
    <row r="44" spans="1:11" x14ac:dyDescent="0.25">
      <c r="A44" s="230" t="s">
        <v>53</v>
      </c>
      <c r="B44" s="231"/>
      <c r="C44" s="232"/>
    </row>
    <row r="45" spans="1:11" x14ac:dyDescent="0.25">
      <c r="A45" s="233"/>
      <c r="B45" s="234"/>
      <c r="C45" s="235"/>
    </row>
    <row r="46" spans="1:11" x14ac:dyDescent="0.25">
      <c r="A46" s="203" t="s">
        <v>54</v>
      </c>
      <c r="B46" s="204"/>
      <c r="C46" s="205"/>
    </row>
  </sheetData>
  <mergeCells count="29">
    <mergeCell ref="A1:K1"/>
    <mergeCell ref="A4:K4"/>
    <mergeCell ref="A44:C45"/>
    <mergeCell ref="G10:J10"/>
    <mergeCell ref="G12:J12"/>
    <mergeCell ref="G15:J15"/>
    <mergeCell ref="G17:J17"/>
    <mergeCell ref="G22:J22"/>
    <mergeCell ref="G25:J25"/>
    <mergeCell ref="G27:J27"/>
    <mergeCell ref="G30:J30"/>
    <mergeCell ref="G32:J32"/>
    <mergeCell ref="K12:K14"/>
    <mergeCell ref="A46:C46"/>
    <mergeCell ref="A2:K2"/>
    <mergeCell ref="A3:K3"/>
    <mergeCell ref="G6:K6"/>
    <mergeCell ref="G21:K21"/>
    <mergeCell ref="K10:K11"/>
    <mergeCell ref="K7:K9"/>
    <mergeCell ref="G7:J7"/>
    <mergeCell ref="K30:K31"/>
    <mergeCell ref="K32:K34"/>
    <mergeCell ref="F6:F9"/>
    <mergeCell ref="K15:K16"/>
    <mergeCell ref="K17:K19"/>
    <mergeCell ref="K22:K24"/>
    <mergeCell ref="K25:K26"/>
    <mergeCell ref="K27:K29"/>
  </mergeCells>
  <hyperlinks>
    <hyperlink ref="A46:C46" location="'Main Budget Sheet '!A1" display="Main Budget Sheet "/>
  </hyperlinks>
  <pageMargins left="0.7" right="0.7" top="0.75" bottom="0.75" header="0.3" footer="0.3"/>
  <pageSetup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124" zoomScaleNormal="100" workbookViewId="0">
      <selection activeCell="E138" sqref="E138"/>
    </sheetView>
  </sheetViews>
  <sheetFormatPr defaultRowHeight="15" x14ac:dyDescent="0.25"/>
  <cols>
    <col min="1" max="1" width="5.140625" bestFit="1" customWidth="1"/>
    <col min="2" max="2" width="26.7109375" style="1" bestFit="1" customWidth="1"/>
    <col min="7" max="7" width="19.5703125" bestFit="1" customWidth="1"/>
    <col min="8" max="8" width="14.5703125" style="7" bestFit="1" customWidth="1"/>
    <col min="9" max="9" width="10.5703125" bestFit="1" customWidth="1"/>
  </cols>
  <sheetData>
    <row r="1" spans="1:9" ht="21" x14ac:dyDescent="0.35">
      <c r="A1" s="261" t="s">
        <v>16</v>
      </c>
      <c r="B1" s="261"/>
      <c r="C1" s="261"/>
      <c r="D1" s="261"/>
      <c r="E1" s="261"/>
      <c r="F1" s="261"/>
      <c r="G1" s="261"/>
      <c r="H1" s="261"/>
    </row>
    <row r="2" spans="1:9" ht="15.75" thickBot="1" x14ac:dyDescent="0.3"/>
    <row r="3" spans="1:9" x14ac:dyDescent="0.25">
      <c r="A3" s="248" t="s">
        <v>17</v>
      </c>
      <c r="B3" s="249"/>
      <c r="C3" s="249"/>
      <c r="D3" s="249"/>
      <c r="E3" s="249"/>
      <c r="F3" s="249"/>
      <c r="G3" s="249"/>
      <c r="H3" s="249"/>
    </row>
    <row r="4" spans="1:9" ht="15.75" thickBot="1" x14ac:dyDescent="0.3">
      <c r="A4" s="250"/>
      <c r="B4" s="251"/>
      <c r="C4" s="251"/>
      <c r="D4" s="251"/>
      <c r="E4" s="251"/>
      <c r="F4" s="251"/>
      <c r="G4" s="251"/>
      <c r="H4" s="251"/>
    </row>
    <row r="5" spans="1:9" ht="18.75" x14ac:dyDescent="0.25">
      <c r="A5" s="252" t="s">
        <v>179</v>
      </c>
      <c r="B5" s="252"/>
      <c r="C5" s="252"/>
      <c r="D5" s="252"/>
      <c r="E5" s="252"/>
      <c r="F5" s="252"/>
      <c r="G5" s="252"/>
      <c r="H5" s="252"/>
    </row>
    <row r="6" spans="1:9" x14ac:dyDescent="0.25">
      <c r="A6" s="10" t="s">
        <v>20</v>
      </c>
      <c r="B6" s="253" t="s">
        <v>18</v>
      </c>
      <c r="C6" s="253"/>
      <c r="D6" s="253"/>
      <c r="E6" s="253"/>
      <c r="F6" s="253"/>
      <c r="G6" s="253"/>
      <c r="H6" s="12" t="s">
        <v>19</v>
      </c>
    </row>
    <row r="7" spans="1:9" x14ac:dyDescent="0.25">
      <c r="A7" s="256" t="s">
        <v>89</v>
      </c>
      <c r="B7" s="257"/>
      <c r="C7" s="257"/>
      <c r="D7" s="257"/>
      <c r="E7" s="257"/>
      <c r="F7" s="257"/>
      <c r="G7" s="257"/>
      <c r="H7" s="258"/>
    </row>
    <row r="8" spans="1:9" x14ac:dyDescent="0.25">
      <c r="A8" s="11">
        <v>1</v>
      </c>
      <c r="B8" s="247" t="s">
        <v>21</v>
      </c>
      <c r="C8" s="247"/>
      <c r="D8" s="247"/>
      <c r="E8" s="247"/>
      <c r="F8" s="247"/>
      <c r="G8" s="247"/>
      <c r="H8" s="9">
        <v>18720</v>
      </c>
    </row>
    <row r="9" spans="1:9" x14ac:dyDescent="0.25">
      <c r="A9" s="11">
        <v>2</v>
      </c>
      <c r="B9" s="247" t="s">
        <v>22</v>
      </c>
      <c r="C9" s="247"/>
      <c r="D9" s="247"/>
      <c r="E9" s="247"/>
      <c r="F9" s="247"/>
      <c r="G9" s="247"/>
      <c r="H9" s="9">
        <v>5510</v>
      </c>
    </row>
    <row r="10" spans="1:9" x14ac:dyDescent="0.25">
      <c r="A10" s="11">
        <v>3</v>
      </c>
      <c r="B10" s="247" t="s">
        <v>23</v>
      </c>
      <c r="C10" s="247"/>
      <c r="D10" s="247"/>
      <c r="E10" s="247"/>
      <c r="F10" s="247"/>
      <c r="G10" s="247"/>
      <c r="H10" s="9">
        <v>4305</v>
      </c>
    </row>
    <row r="11" spans="1:9" x14ac:dyDescent="0.25">
      <c r="A11" s="11">
        <v>4</v>
      </c>
      <c r="B11" s="247" t="s">
        <v>24</v>
      </c>
      <c r="C11" s="247"/>
      <c r="D11" s="247"/>
      <c r="E11" s="247"/>
      <c r="F11" s="247"/>
      <c r="G11" s="247"/>
      <c r="H11" s="9">
        <v>3200</v>
      </c>
    </row>
    <row r="12" spans="1:9" x14ac:dyDescent="0.25">
      <c r="A12" s="11">
        <v>5</v>
      </c>
      <c r="B12" s="247" t="s">
        <v>25</v>
      </c>
      <c r="C12" s="247"/>
      <c r="D12" s="247"/>
      <c r="E12" s="247"/>
      <c r="F12" s="247"/>
      <c r="G12" s="247"/>
      <c r="H12" s="9">
        <v>7375</v>
      </c>
    </row>
    <row r="13" spans="1:9" x14ac:dyDescent="0.25">
      <c r="A13" s="254" t="s">
        <v>168</v>
      </c>
      <c r="B13" s="255"/>
      <c r="C13" s="255"/>
      <c r="D13" s="255"/>
      <c r="E13" s="255"/>
      <c r="F13" s="255"/>
      <c r="G13" s="255"/>
      <c r="H13" s="177">
        <f>SUM(H8:H12)</f>
        <v>39110</v>
      </c>
      <c r="I13" s="143"/>
    </row>
    <row r="14" spans="1:9" x14ac:dyDescent="0.25">
      <c r="A14" s="256" t="s">
        <v>90</v>
      </c>
      <c r="B14" s="257"/>
      <c r="C14" s="257"/>
      <c r="D14" s="257"/>
      <c r="E14" s="257"/>
      <c r="F14" s="257"/>
      <c r="G14" s="257"/>
      <c r="H14" s="258"/>
    </row>
    <row r="15" spans="1:9" x14ac:dyDescent="0.25">
      <c r="A15" s="142">
        <v>1</v>
      </c>
      <c r="B15" s="247" t="s">
        <v>31</v>
      </c>
      <c r="C15" s="247"/>
      <c r="D15" s="247"/>
      <c r="E15" s="247"/>
      <c r="F15" s="247"/>
      <c r="G15" s="247"/>
      <c r="H15" s="9">
        <v>22000</v>
      </c>
      <c r="I15" s="180"/>
    </row>
    <row r="16" spans="1:9" x14ac:dyDescent="0.25">
      <c r="A16" s="142">
        <v>2</v>
      </c>
      <c r="B16" s="247" t="s">
        <v>30</v>
      </c>
      <c r="C16" s="247"/>
      <c r="D16" s="247"/>
      <c r="E16" s="247"/>
      <c r="F16" s="247"/>
      <c r="G16" s="247"/>
      <c r="H16" s="9">
        <v>3750</v>
      </c>
      <c r="I16" s="180"/>
    </row>
    <row r="17" spans="1:9" x14ac:dyDescent="0.25">
      <c r="A17" s="142">
        <v>3</v>
      </c>
      <c r="B17" s="247" t="s">
        <v>32</v>
      </c>
      <c r="C17" s="247"/>
      <c r="D17" s="247"/>
      <c r="E17" s="247"/>
      <c r="F17" s="247"/>
      <c r="G17" s="247"/>
      <c r="H17" s="9">
        <v>2450</v>
      </c>
      <c r="I17" s="180"/>
    </row>
    <row r="18" spans="1:9" x14ac:dyDescent="0.25">
      <c r="A18" s="254" t="s">
        <v>168</v>
      </c>
      <c r="B18" s="255"/>
      <c r="C18" s="255"/>
      <c r="D18" s="255"/>
      <c r="E18" s="255"/>
      <c r="F18" s="255"/>
      <c r="G18" s="255"/>
      <c r="H18" s="12">
        <f>SUM(H15:H17)</f>
        <v>28200</v>
      </c>
      <c r="I18" s="143"/>
    </row>
    <row r="20" spans="1:9" ht="15.75" thickBot="1" x14ac:dyDescent="0.3"/>
    <row r="21" spans="1:9" x14ac:dyDescent="0.25">
      <c r="A21" s="248" t="s">
        <v>28</v>
      </c>
      <c r="B21" s="249"/>
      <c r="C21" s="249"/>
      <c r="D21" s="249"/>
      <c r="E21" s="249"/>
      <c r="F21" s="249"/>
      <c r="G21" s="249"/>
      <c r="H21" s="249"/>
    </row>
    <row r="22" spans="1:9" ht="15.75" thickBot="1" x14ac:dyDescent="0.3">
      <c r="A22" s="250"/>
      <c r="B22" s="251"/>
      <c r="C22" s="251"/>
      <c r="D22" s="251"/>
      <c r="E22" s="251"/>
      <c r="F22" s="251"/>
      <c r="G22" s="251"/>
      <c r="H22" s="251"/>
    </row>
    <row r="23" spans="1:9" ht="18.75" x14ac:dyDescent="0.25">
      <c r="A23" s="252" t="s">
        <v>180</v>
      </c>
      <c r="B23" s="252"/>
      <c r="C23" s="252"/>
      <c r="D23" s="252"/>
      <c r="E23" s="252"/>
      <c r="F23" s="252"/>
      <c r="G23" s="252"/>
      <c r="H23" s="252"/>
    </row>
    <row r="24" spans="1:9" x14ac:dyDescent="0.25">
      <c r="A24" s="10" t="s">
        <v>20</v>
      </c>
      <c r="B24" s="253" t="s">
        <v>18</v>
      </c>
      <c r="C24" s="253"/>
      <c r="D24" s="253"/>
      <c r="E24" s="253"/>
      <c r="F24" s="253"/>
      <c r="G24" s="253"/>
      <c r="H24" s="12" t="s">
        <v>19</v>
      </c>
    </row>
    <row r="25" spans="1:9" x14ac:dyDescent="0.25">
      <c r="A25" s="8">
        <v>1</v>
      </c>
      <c r="B25" s="247" t="s">
        <v>181</v>
      </c>
      <c r="C25" s="247"/>
      <c r="D25" s="247"/>
      <c r="E25" s="247"/>
      <c r="F25" s="247"/>
      <c r="G25" s="247"/>
      <c r="H25" s="9">
        <v>30420</v>
      </c>
      <c r="I25" s="180"/>
    </row>
    <row r="26" spans="1:9" x14ac:dyDescent="0.25">
      <c r="A26" s="8">
        <v>2</v>
      </c>
      <c r="B26" s="175" t="s">
        <v>185</v>
      </c>
      <c r="C26" s="176"/>
      <c r="D26" s="176"/>
      <c r="E26" s="176"/>
      <c r="F26" s="176"/>
      <c r="G26" s="178"/>
      <c r="H26" s="9">
        <v>45240</v>
      </c>
      <c r="I26" s="180"/>
    </row>
    <row r="27" spans="1:9" x14ac:dyDescent="0.25">
      <c r="A27" s="8">
        <v>3</v>
      </c>
      <c r="B27" s="175" t="s">
        <v>35</v>
      </c>
      <c r="C27" s="176"/>
      <c r="D27" s="176"/>
      <c r="E27" s="176"/>
      <c r="F27" s="176"/>
      <c r="G27" s="178"/>
      <c r="H27" s="9">
        <v>36120</v>
      </c>
      <c r="I27" s="180"/>
    </row>
    <row r="28" spans="1:9" x14ac:dyDescent="0.25">
      <c r="A28" s="8">
        <v>4</v>
      </c>
      <c r="B28" s="175" t="s">
        <v>183</v>
      </c>
      <c r="C28" s="176"/>
      <c r="D28" s="176"/>
      <c r="E28" s="176"/>
      <c r="F28" s="176"/>
      <c r="G28" s="178"/>
      <c r="H28" s="9">
        <v>30100</v>
      </c>
      <c r="I28" s="180"/>
    </row>
    <row r="29" spans="1:9" x14ac:dyDescent="0.25">
      <c r="A29" s="8">
        <v>5</v>
      </c>
      <c r="B29" s="247" t="s">
        <v>27</v>
      </c>
      <c r="C29" s="247"/>
      <c r="D29" s="247"/>
      <c r="E29" s="247"/>
      <c r="F29" s="247"/>
      <c r="G29" s="247"/>
      <c r="H29" s="9">
        <v>7320</v>
      </c>
      <c r="I29" s="180"/>
    </row>
    <row r="30" spans="1:9" x14ac:dyDescent="0.25">
      <c r="A30" s="8">
        <v>6</v>
      </c>
      <c r="B30" s="247" t="s">
        <v>184</v>
      </c>
      <c r="C30" s="247"/>
      <c r="D30" s="247"/>
      <c r="E30" s="247"/>
      <c r="F30" s="247"/>
      <c r="G30" s="247"/>
      <c r="H30" s="9">
        <v>10600</v>
      </c>
      <c r="I30" s="180"/>
    </row>
    <row r="31" spans="1:9" x14ac:dyDescent="0.25">
      <c r="A31" s="246" t="s">
        <v>26</v>
      </c>
      <c r="B31" s="246"/>
      <c r="C31" s="246"/>
      <c r="D31" s="246"/>
      <c r="E31" s="246"/>
      <c r="F31" s="246"/>
      <c r="G31" s="246"/>
      <c r="H31" s="12">
        <f>SUM(H25:H30)</f>
        <v>159800</v>
      </c>
      <c r="I31" s="143"/>
    </row>
    <row r="33" spans="1:9" ht="15.75" thickBot="1" x14ac:dyDescent="0.3"/>
    <row r="34" spans="1:9" x14ac:dyDescent="0.25">
      <c r="A34" s="248" t="s">
        <v>33</v>
      </c>
      <c r="B34" s="249"/>
      <c r="C34" s="249"/>
      <c r="D34" s="249"/>
      <c r="E34" s="249"/>
      <c r="F34" s="249"/>
      <c r="G34" s="249"/>
      <c r="H34" s="249"/>
    </row>
    <row r="35" spans="1:9" ht="15.75" thickBot="1" x14ac:dyDescent="0.3">
      <c r="A35" s="250"/>
      <c r="B35" s="251"/>
      <c r="C35" s="251"/>
      <c r="D35" s="251"/>
      <c r="E35" s="251"/>
      <c r="F35" s="251"/>
      <c r="G35" s="251"/>
      <c r="H35" s="251"/>
    </row>
    <row r="36" spans="1:9" ht="18.75" x14ac:dyDescent="0.25">
      <c r="A36" s="252" t="s">
        <v>186</v>
      </c>
      <c r="B36" s="252"/>
      <c r="C36" s="252"/>
      <c r="D36" s="252"/>
      <c r="E36" s="252"/>
      <c r="F36" s="252"/>
      <c r="G36" s="252"/>
      <c r="H36" s="252"/>
    </row>
    <row r="37" spans="1:9" x14ac:dyDescent="0.25">
      <c r="A37" s="10" t="s">
        <v>20</v>
      </c>
      <c r="B37" s="253" t="s">
        <v>18</v>
      </c>
      <c r="C37" s="253"/>
      <c r="D37" s="253"/>
      <c r="E37" s="253"/>
      <c r="F37" s="253"/>
      <c r="G37" s="253"/>
      <c r="H37" s="12" t="s">
        <v>19</v>
      </c>
    </row>
    <row r="38" spans="1:9" x14ac:dyDescent="0.25">
      <c r="A38" s="8">
        <v>1</v>
      </c>
      <c r="B38" s="247" t="s">
        <v>187</v>
      </c>
      <c r="C38" s="247"/>
      <c r="D38" s="247"/>
      <c r="E38" s="247"/>
      <c r="F38" s="247"/>
      <c r="G38" s="247"/>
      <c r="H38" s="9">
        <v>16000</v>
      </c>
    </row>
    <row r="39" spans="1:9" x14ac:dyDescent="0.25">
      <c r="A39" s="8">
        <v>2</v>
      </c>
      <c r="B39" s="247" t="s">
        <v>188</v>
      </c>
      <c r="C39" s="247"/>
      <c r="D39" s="247"/>
      <c r="E39" s="247"/>
      <c r="F39" s="247"/>
      <c r="G39" s="247"/>
      <c r="H39" s="9">
        <v>25500</v>
      </c>
    </row>
    <row r="40" spans="1:9" x14ac:dyDescent="0.25">
      <c r="A40" s="8">
        <v>3</v>
      </c>
      <c r="B40" s="247" t="s">
        <v>189</v>
      </c>
      <c r="C40" s="247"/>
      <c r="D40" s="247"/>
      <c r="E40" s="247"/>
      <c r="F40" s="247"/>
      <c r="G40" s="247"/>
      <c r="H40" s="9">
        <v>3600</v>
      </c>
    </row>
    <row r="41" spans="1:9" x14ac:dyDescent="0.25">
      <c r="A41" s="246" t="s">
        <v>26</v>
      </c>
      <c r="B41" s="246"/>
      <c r="C41" s="246"/>
      <c r="D41" s="246"/>
      <c r="E41" s="246"/>
      <c r="F41" s="246"/>
      <c r="G41" s="246"/>
      <c r="H41" s="12">
        <f>SUM(H38:H40)</f>
        <v>45100</v>
      </c>
      <c r="I41" s="143"/>
    </row>
    <row r="43" spans="1:9" ht="15.75" thickBot="1" x14ac:dyDescent="0.3"/>
    <row r="44" spans="1:9" x14ac:dyDescent="0.25">
      <c r="A44" s="248" t="s">
        <v>29</v>
      </c>
      <c r="B44" s="249"/>
      <c r="C44" s="249"/>
      <c r="D44" s="249"/>
      <c r="E44" s="249"/>
      <c r="F44" s="249"/>
      <c r="G44" s="249"/>
      <c r="H44" s="249"/>
    </row>
    <row r="45" spans="1:9" ht="15.75" thickBot="1" x14ac:dyDescent="0.3">
      <c r="A45" s="250"/>
      <c r="B45" s="251"/>
      <c r="C45" s="251"/>
      <c r="D45" s="251"/>
      <c r="E45" s="251"/>
      <c r="F45" s="251"/>
      <c r="G45" s="251"/>
      <c r="H45" s="251"/>
    </row>
    <row r="46" spans="1:9" ht="18.75" x14ac:dyDescent="0.25">
      <c r="A46" s="252" t="s">
        <v>190</v>
      </c>
      <c r="B46" s="252"/>
      <c r="C46" s="252"/>
      <c r="D46" s="252"/>
      <c r="E46" s="252"/>
      <c r="F46" s="252"/>
      <c r="G46" s="252"/>
      <c r="H46" s="252"/>
    </row>
    <row r="47" spans="1:9" x14ac:dyDescent="0.25">
      <c r="A47" s="10" t="s">
        <v>20</v>
      </c>
      <c r="B47" s="253" t="s">
        <v>18</v>
      </c>
      <c r="C47" s="253"/>
      <c r="D47" s="253"/>
      <c r="E47" s="253"/>
      <c r="F47" s="253"/>
      <c r="G47" s="253"/>
      <c r="H47" s="12" t="s">
        <v>19</v>
      </c>
    </row>
    <row r="48" spans="1:9" x14ac:dyDescent="0.25">
      <c r="A48" s="8">
        <v>1</v>
      </c>
      <c r="B48" s="247" t="s">
        <v>182</v>
      </c>
      <c r="C48" s="247"/>
      <c r="D48" s="247"/>
      <c r="E48" s="247"/>
      <c r="F48" s="247"/>
      <c r="G48" s="247"/>
      <c r="H48" s="9">
        <v>8000</v>
      </c>
    </row>
    <row r="49" spans="1:9" x14ac:dyDescent="0.25">
      <c r="A49" s="8">
        <v>2</v>
      </c>
      <c r="B49" s="247" t="s">
        <v>191</v>
      </c>
      <c r="C49" s="247"/>
      <c r="D49" s="247"/>
      <c r="E49" s="247"/>
      <c r="F49" s="247"/>
      <c r="G49" s="247"/>
      <c r="H49" s="9">
        <v>2000</v>
      </c>
    </row>
    <row r="50" spans="1:9" x14ac:dyDescent="0.25">
      <c r="A50" s="8">
        <v>3</v>
      </c>
      <c r="B50" s="247" t="s">
        <v>192</v>
      </c>
      <c r="C50" s="247"/>
      <c r="D50" s="247"/>
      <c r="E50" s="247"/>
      <c r="F50" s="247"/>
      <c r="G50" s="247"/>
      <c r="H50" s="9">
        <v>3500</v>
      </c>
    </row>
    <row r="51" spans="1:9" x14ac:dyDescent="0.25">
      <c r="A51" s="8">
        <v>4</v>
      </c>
      <c r="B51" s="247" t="s">
        <v>193</v>
      </c>
      <c r="C51" s="247"/>
      <c r="D51" s="247"/>
      <c r="E51" s="247"/>
      <c r="F51" s="247"/>
      <c r="G51" s="247"/>
      <c r="H51" s="9">
        <v>1700</v>
      </c>
    </row>
    <row r="52" spans="1:9" x14ac:dyDescent="0.25">
      <c r="A52" s="246" t="s">
        <v>26</v>
      </c>
      <c r="B52" s="246"/>
      <c r="C52" s="246"/>
      <c r="D52" s="246"/>
      <c r="E52" s="246"/>
      <c r="F52" s="246"/>
      <c r="G52" s="246"/>
      <c r="H52" s="12">
        <f>SUM(H48:H51)</f>
        <v>15200</v>
      </c>
      <c r="I52" s="143"/>
    </row>
    <row r="54" spans="1:9" ht="15.75" thickBot="1" x14ac:dyDescent="0.3"/>
    <row r="55" spans="1:9" x14ac:dyDescent="0.25">
      <c r="A55" s="248" t="s">
        <v>34</v>
      </c>
      <c r="B55" s="249"/>
      <c r="C55" s="249"/>
      <c r="D55" s="249"/>
      <c r="E55" s="249"/>
      <c r="F55" s="249"/>
      <c r="G55" s="249"/>
      <c r="H55" s="249"/>
    </row>
    <row r="56" spans="1:9" ht="15.75" thickBot="1" x14ac:dyDescent="0.3">
      <c r="A56" s="250"/>
      <c r="B56" s="251"/>
      <c r="C56" s="251"/>
      <c r="D56" s="251"/>
      <c r="E56" s="251"/>
      <c r="F56" s="251"/>
      <c r="G56" s="251"/>
      <c r="H56" s="251"/>
    </row>
    <row r="57" spans="1:9" ht="18.75" x14ac:dyDescent="0.25">
      <c r="A57" s="252" t="s">
        <v>37</v>
      </c>
      <c r="B57" s="252"/>
      <c r="C57" s="252"/>
      <c r="D57" s="252"/>
      <c r="E57" s="252"/>
      <c r="F57" s="252"/>
      <c r="G57" s="252"/>
      <c r="H57" s="252"/>
    </row>
    <row r="58" spans="1:9" x14ac:dyDescent="0.25">
      <c r="A58" s="10" t="s">
        <v>20</v>
      </c>
      <c r="B58" s="240" t="s">
        <v>18</v>
      </c>
      <c r="C58" s="241"/>
      <c r="D58" s="241"/>
      <c r="E58" s="242"/>
      <c r="F58" s="12" t="s">
        <v>19</v>
      </c>
      <c r="G58" s="13" t="s">
        <v>40</v>
      </c>
      <c r="H58" s="9" t="s">
        <v>26</v>
      </c>
    </row>
    <row r="59" spans="1:9" x14ac:dyDescent="0.25">
      <c r="A59" s="8">
        <v>1</v>
      </c>
      <c r="B59" s="243" t="s">
        <v>39</v>
      </c>
      <c r="C59" s="244"/>
      <c r="D59" s="244"/>
      <c r="E59" s="245"/>
      <c r="F59" s="158">
        <f>+H59+G59</f>
        <v>16665</v>
      </c>
      <c r="G59" s="8">
        <v>165</v>
      </c>
      <c r="H59" s="9">
        <v>16500</v>
      </c>
    </row>
    <row r="60" spans="1:9" x14ac:dyDescent="0.25">
      <c r="A60" s="8">
        <v>2</v>
      </c>
      <c r="B60" s="243" t="s">
        <v>38</v>
      </c>
      <c r="C60" s="244"/>
      <c r="D60" s="244"/>
      <c r="E60" s="245"/>
      <c r="F60" s="158">
        <f>+H60+G60</f>
        <v>25250</v>
      </c>
      <c r="G60" s="8">
        <v>250</v>
      </c>
      <c r="H60" s="9">
        <v>25000</v>
      </c>
    </row>
    <row r="61" spans="1:9" x14ac:dyDescent="0.25">
      <c r="A61" s="246" t="s">
        <v>26</v>
      </c>
      <c r="B61" s="246"/>
      <c r="C61" s="246"/>
      <c r="D61" s="246"/>
      <c r="E61" s="246"/>
      <c r="F61" s="246"/>
      <c r="G61" s="246"/>
      <c r="H61" s="12">
        <f>SUM(H59:H60)</f>
        <v>41500</v>
      </c>
    </row>
    <row r="62" spans="1:9" ht="15.75" thickBot="1" x14ac:dyDescent="0.3">
      <c r="A62" s="17"/>
      <c r="B62" s="17"/>
      <c r="C62" s="17"/>
      <c r="D62" s="17"/>
      <c r="E62" s="17"/>
      <c r="F62" s="17"/>
      <c r="G62" s="17"/>
      <c r="H62" s="18"/>
    </row>
    <row r="63" spans="1:9" x14ac:dyDescent="0.25">
      <c r="A63" s="248" t="s">
        <v>36</v>
      </c>
      <c r="B63" s="249"/>
      <c r="C63" s="249"/>
      <c r="D63" s="249"/>
      <c r="E63" s="249"/>
      <c r="F63" s="249"/>
      <c r="G63" s="249"/>
      <c r="H63" s="249"/>
    </row>
    <row r="64" spans="1:9" ht="15.75" thickBot="1" x14ac:dyDescent="0.3">
      <c r="A64" s="250"/>
      <c r="B64" s="251"/>
      <c r="C64" s="251"/>
      <c r="D64" s="251"/>
      <c r="E64" s="251"/>
      <c r="F64" s="251"/>
      <c r="G64" s="251"/>
      <c r="H64" s="251"/>
    </row>
    <row r="65" spans="1:9" ht="18.75" x14ac:dyDescent="0.25">
      <c r="A65" s="252" t="s">
        <v>179</v>
      </c>
      <c r="B65" s="252"/>
      <c r="C65" s="252"/>
      <c r="D65" s="252"/>
      <c r="E65" s="252"/>
      <c r="F65" s="252"/>
      <c r="G65" s="252"/>
      <c r="H65" s="252"/>
    </row>
    <row r="66" spans="1:9" x14ac:dyDescent="0.25">
      <c r="A66" s="10" t="s">
        <v>20</v>
      </c>
      <c r="B66" s="253" t="s">
        <v>18</v>
      </c>
      <c r="C66" s="253"/>
      <c r="D66" s="253"/>
      <c r="E66" s="253"/>
      <c r="F66" s="253"/>
      <c r="G66" s="253"/>
      <c r="H66" s="12" t="s">
        <v>19</v>
      </c>
    </row>
    <row r="67" spans="1:9" x14ac:dyDescent="0.25">
      <c r="A67" s="256" t="s">
        <v>89</v>
      </c>
      <c r="B67" s="257"/>
      <c r="C67" s="257"/>
      <c r="D67" s="257"/>
      <c r="E67" s="257"/>
      <c r="F67" s="257"/>
      <c r="G67" s="257"/>
      <c r="H67" s="258"/>
    </row>
    <row r="68" spans="1:9" s="22" customFormat="1" x14ac:dyDescent="0.25">
      <c r="A68" s="142">
        <v>1</v>
      </c>
      <c r="B68" s="247" t="s">
        <v>21</v>
      </c>
      <c r="C68" s="247"/>
      <c r="D68" s="247"/>
      <c r="E68" s="247"/>
      <c r="F68" s="247"/>
      <c r="G68" s="247"/>
      <c r="H68" s="9">
        <v>33577</v>
      </c>
    </row>
    <row r="69" spans="1:9" s="22" customFormat="1" x14ac:dyDescent="0.25">
      <c r="A69" s="142">
        <v>2</v>
      </c>
      <c r="B69" s="247" t="s">
        <v>22</v>
      </c>
      <c r="C69" s="247"/>
      <c r="D69" s="247"/>
      <c r="E69" s="247"/>
      <c r="F69" s="247"/>
      <c r="G69" s="247"/>
      <c r="H69" s="9">
        <v>9883.0605983124533</v>
      </c>
    </row>
    <row r="70" spans="1:9" s="22" customFormat="1" x14ac:dyDescent="0.25">
      <c r="A70" s="142">
        <v>3</v>
      </c>
      <c r="B70" s="247" t="s">
        <v>23</v>
      </c>
      <c r="C70" s="247"/>
      <c r="D70" s="247"/>
      <c r="E70" s="247"/>
      <c r="F70" s="247"/>
      <c r="G70" s="247"/>
      <c r="H70" s="9">
        <v>7721.7016108412172</v>
      </c>
    </row>
    <row r="71" spans="1:9" s="22" customFormat="1" x14ac:dyDescent="0.25">
      <c r="A71" s="142">
        <v>4</v>
      </c>
      <c r="B71" s="247" t="s">
        <v>24</v>
      </c>
      <c r="C71" s="247"/>
      <c r="D71" s="247"/>
      <c r="E71" s="247"/>
      <c r="F71" s="247"/>
      <c r="G71" s="247"/>
      <c r="H71" s="9">
        <v>5739.7085144464336</v>
      </c>
    </row>
    <row r="72" spans="1:9" s="22" customFormat="1" x14ac:dyDescent="0.25">
      <c r="A72" s="142">
        <v>5</v>
      </c>
      <c r="B72" s="247" t="s">
        <v>25</v>
      </c>
      <c r="C72" s="247"/>
      <c r="D72" s="247"/>
      <c r="E72" s="247"/>
      <c r="F72" s="247"/>
      <c r="G72" s="247"/>
      <c r="H72" s="9">
        <v>13228.234466888263</v>
      </c>
    </row>
    <row r="73" spans="1:9" s="22" customFormat="1" x14ac:dyDescent="0.25">
      <c r="A73" s="254" t="s">
        <v>168</v>
      </c>
      <c r="B73" s="255"/>
      <c r="C73" s="255"/>
      <c r="D73" s="255"/>
      <c r="E73" s="255"/>
      <c r="F73" s="255"/>
      <c r="G73" s="255"/>
      <c r="H73" s="177">
        <f>SUM(H68:H72)</f>
        <v>70149.70519048837</v>
      </c>
      <c r="I73" s="179"/>
    </row>
    <row r="74" spans="1:9" x14ac:dyDescent="0.25">
      <c r="A74" s="256" t="s">
        <v>90</v>
      </c>
      <c r="B74" s="257"/>
      <c r="C74" s="257"/>
      <c r="D74" s="257"/>
      <c r="E74" s="257"/>
      <c r="F74" s="257"/>
      <c r="G74" s="257"/>
      <c r="H74" s="258"/>
    </row>
    <row r="75" spans="1:9" x14ac:dyDescent="0.25">
      <c r="A75" s="142">
        <v>1</v>
      </c>
      <c r="B75" s="247" t="s">
        <v>31</v>
      </c>
      <c r="C75" s="247"/>
      <c r="D75" s="247"/>
      <c r="E75" s="247"/>
      <c r="F75" s="247"/>
      <c r="G75" s="247"/>
      <c r="H75" s="9">
        <v>38617.021276595748</v>
      </c>
      <c r="I75" s="180"/>
    </row>
    <row r="76" spans="1:9" x14ac:dyDescent="0.25">
      <c r="A76" s="142">
        <v>2</v>
      </c>
      <c r="B76" s="247" t="s">
        <v>30</v>
      </c>
      <c r="C76" s="247"/>
      <c r="D76" s="247"/>
      <c r="E76" s="247"/>
      <c r="F76" s="247"/>
      <c r="G76" s="247"/>
      <c r="H76" s="9">
        <v>6582.4468085106382</v>
      </c>
      <c r="I76" s="180"/>
    </row>
    <row r="77" spans="1:9" x14ac:dyDescent="0.25">
      <c r="A77" s="142">
        <v>3</v>
      </c>
      <c r="B77" s="247" t="s">
        <v>32</v>
      </c>
      <c r="C77" s="247"/>
      <c r="D77" s="247"/>
      <c r="E77" s="247"/>
      <c r="F77" s="247"/>
      <c r="G77" s="247"/>
      <c r="H77" s="9">
        <v>4300.5319148936169</v>
      </c>
      <c r="I77" s="180"/>
    </row>
    <row r="78" spans="1:9" x14ac:dyDescent="0.25">
      <c r="A78" s="254" t="s">
        <v>168</v>
      </c>
      <c r="B78" s="255"/>
      <c r="C78" s="255"/>
      <c r="D78" s="255"/>
      <c r="E78" s="255"/>
      <c r="F78" s="255"/>
      <c r="G78" s="255"/>
      <c r="H78" s="12">
        <f>SUM(H75:H77)</f>
        <v>49500.000000000007</v>
      </c>
    </row>
    <row r="80" spans="1:9" ht="15.75" thickBot="1" x14ac:dyDescent="0.3"/>
    <row r="81" spans="1:9" x14ac:dyDescent="0.25">
      <c r="A81" s="248" t="s">
        <v>49</v>
      </c>
      <c r="B81" s="249"/>
      <c r="C81" s="249"/>
      <c r="D81" s="249"/>
      <c r="E81" s="249"/>
      <c r="F81" s="249"/>
      <c r="G81" s="249"/>
      <c r="H81" s="249"/>
    </row>
    <row r="82" spans="1:9" ht="15.75" thickBot="1" x14ac:dyDescent="0.3">
      <c r="A82" s="250"/>
      <c r="B82" s="251"/>
      <c r="C82" s="251"/>
      <c r="D82" s="251"/>
      <c r="E82" s="251"/>
      <c r="F82" s="251"/>
      <c r="G82" s="251"/>
      <c r="H82" s="251"/>
    </row>
    <row r="83" spans="1:9" ht="18.75" x14ac:dyDescent="0.25">
      <c r="A83" s="252" t="s">
        <v>180</v>
      </c>
      <c r="B83" s="252"/>
      <c r="C83" s="252"/>
      <c r="D83" s="252"/>
      <c r="E83" s="252"/>
      <c r="F83" s="252"/>
      <c r="G83" s="252"/>
      <c r="H83" s="252"/>
    </row>
    <row r="84" spans="1:9" x14ac:dyDescent="0.25">
      <c r="A84" s="10" t="s">
        <v>20</v>
      </c>
      <c r="B84" s="253" t="s">
        <v>18</v>
      </c>
      <c r="C84" s="253"/>
      <c r="D84" s="253"/>
      <c r="E84" s="253"/>
      <c r="F84" s="253"/>
      <c r="G84" s="253"/>
      <c r="H84" s="12" t="s">
        <v>19</v>
      </c>
    </row>
    <row r="85" spans="1:9" x14ac:dyDescent="0.25">
      <c r="A85" s="8">
        <v>1</v>
      </c>
      <c r="B85" s="247" t="s">
        <v>181</v>
      </c>
      <c r="C85" s="247"/>
      <c r="D85" s="247"/>
      <c r="E85" s="247"/>
      <c r="F85" s="247"/>
      <c r="G85" s="247"/>
      <c r="H85" s="9">
        <v>52087.111389236547</v>
      </c>
    </row>
    <row r="86" spans="1:9" x14ac:dyDescent="0.25">
      <c r="A86" s="8">
        <v>2</v>
      </c>
      <c r="B86" s="175" t="s">
        <v>185</v>
      </c>
      <c r="C86" s="176"/>
      <c r="D86" s="176"/>
      <c r="E86" s="176"/>
      <c r="F86" s="176"/>
      <c r="G86" s="178"/>
      <c r="H86" s="9">
        <v>77462.883604505638</v>
      </c>
    </row>
    <row r="87" spans="1:9" x14ac:dyDescent="0.25">
      <c r="A87" s="8">
        <v>3</v>
      </c>
      <c r="B87" s="175" t="s">
        <v>35</v>
      </c>
      <c r="C87" s="176"/>
      <c r="D87" s="176"/>
      <c r="E87" s="176"/>
      <c r="F87" s="176"/>
      <c r="G87" s="178"/>
      <c r="H87" s="9">
        <v>61847.023779724652</v>
      </c>
    </row>
    <row r="88" spans="1:9" x14ac:dyDescent="0.25">
      <c r="A88" s="8">
        <v>4</v>
      </c>
      <c r="B88" s="175" t="s">
        <v>183</v>
      </c>
      <c r="C88" s="176"/>
      <c r="D88" s="176"/>
      <c r="E88" s="176"/>
      <c r="F88" s="176"/>
      <c r="G88" s="178"/>
      <c r="H88" s="9">
        <v>51539.186483103877</v>
      </c>
    </row>
    <row r="89" spans="1:9" x14ac:dyDescent="0.25">
      <c r="A89" s="8">
        <v>5</v>
      </c>
      <c r="B89" s="247" t="s">
        <v>27</v>
      </c>
      <c r="C89" s="247"/>
      <c r="D89" s="247"/>
      <c r="E89" s="247"/>
      <c r="F89" s="247"/>
      <c r="G89" s="247"/>
      <c r="H89" s="9">
        <v>12533.782227784732</v>
      </c>
    </row>
    <row r="90" spans="1:9" x14ac:dyDescent="0.25">
      <c r="A90" s="8">
        <v>6</v>
      </c>
      <c r="B90" s="247" t="s">
        <v>184</v>
      </c>
      <c r="C90" s="247"/>
      <c r="D90" s="247"/>
      <c r="E90" s="247"/>
      <c r="F90" s="247"/>
      <c r="G90" s="247"/>
      <c r="H90" s="9">
        <v>18150.012515644557</v>
      </c>
    </row>
    <row r="91" spans="1:9" x14ac:dyDescent="0.25">
      <c r="A91" s="246" t="s">
        <v>26</v>
      </c>
      <c r="B91" s="246"/>
      <c r="C91" s="246"/>
      <c r="D91" s="246"/>
      <c r="E91" s="246"/>
      <c r="F91" s="246"/>
      <c r="G91" s="246"/>
      <c r="H91" s="12">
        <f>SUM(H85:H90)</f>
        <v>273620</v>
      </c>
      <c r="I91" s="144"/>
    </row>
    <row r="93" spans="1:9" ht="15.75" thickBot="1" x14ac:dyDescent="0.3"/>
    <row r="94" spans="1:9" x14ac:dyDescent="0.25">
      <c r="A94" s="248" t="s">
        <v>194</v>
      </c>
      <c r="B94" s="249"/>
      <c r="C94" s="249"/>
      <c r="D94" s="249"/>
      <c r="E94" s="249"/>
      <c r="F94" s="249"/>
      <c r="G94" s="249"/>
      <c r="H94" s="249"/>
    </row>
    <row r="95" spans="1:9" ht="15.75" thickBot="1" x14ac:dyDescent="0.3">
      <c r="A95" s="250"/>
      <c r="B95" s="251"/>
      <c r="C95" s="251"/>
      <c r="D95" s="251"/>
      <c r="E95" s="251"/>
      <c r="F95" s="251"/>
      <c r="G95" s="251"/>
      <c r="H95" s="251"/>
    </row>
    <row r="96" spans="1:9" ht="18.75" x14ac:dyDescent="0.25">
      <c r="A96" s="252" t="s">
        <v>186</v>
      </c>
      <c r="B96" s="252"/>
      <c r="C96" s="252"/>
      <c r="D96" s="252"/>
      <c r="E96" s="252"/>
      <c r="F96" s="252"/>
      <c r="G96" s="252"/>
      <c r="H96" s="252"/>
    </row>
    <row r="97" spans="1:10" x14ac:dyDescent="0.25">
      <c r="A97" s="10" t="s">
        <v>20</v>
      </c>
      <c r="B97" s="253" t="s">
        <v>18</v>
      </c>
      <c r="C97" s="253"/>
      <c r="D97" s="253"/>
      <c r="E97" s="253"/>
      <c r="F97" s="253"/>
      <c r="G97" s="253"/>
      <c r="H97" s="12" t="s">
        <v>19</v>
      </c>
    </row>
    <row r="98" spans="1:10" x14ac:dyDescent="0.25">
      <c r="A98" s="8">
        <v>1</v>
      </c>
      <c r="B98" s="247" t="s">
        <v>187</v>
      </c>
      <c r="C98" s="247"/>
      <c r="D98" s="247"/>
      <c r="E98" s="247"/>
      <c r="F98" s="247"/>
      <c r="G98" s="247"/>
      <c r="H98" s="9">
        <v>17000</v>
      </c>
      <c r="I98" s="180"/>
    </row>
    <row r="99" spans="1:10" x14ac:dyDescent="0.25">
      <c r="A99" s="8">
        <v>2</v>
      </c>
      <c r="B99" s="247" t="s">
        <v>188</v>
      </c>
      <c r="C99" s="247"/>
      <c r="D99" s="247"/>
      <c r="E99" s="247"/>
      <c r="F99" s="247"/>
      <c r="G99" s="247"/>
      <c r="H99" s="9">
        <v>26000</v>
      </c>
      <c r="I99" s="180"/>
    </row>
    <row r="100" spans="1:10" x14ac:dyDescent="0.25">
      <c r="A100" s="8">
        <v>3</v>
      </c>
      <c r="B100" s="247" t="s">
        <v>189</v>
      </c>
      <c r="C100" s="247"/>
      <c r="D100" s="247"/>
      <c r="E100" s="247"/>
      <c r="F100" s="247"/>
      <c r="G100" s="247"/>
      <c r="H100" s="9">
        <v>2300</v>
      </c>
      <c r="I100" s="180"/>
    </row>
    <row r="101" spans="1:10" x14ac:dyDescent="0.25">
      <c r="A101" s="246" t="s">
        <v>26</v>
      </c>
      <c r="B101" s="246"/>
      <c r="C101" s="246"/>
      <c r="D101" s="246"/>
      <c r="E101" s="246"/>
      <c r="F101" s="246"/>
      <c r="G101" s="246"/>
      <c r="H101" s="12">
        <f>SUM(H98:H100)</f>
        <v>45300</v>
      </c>
      <c r="J101" s="143"/>
    </row>
    <row r="103" spans="1:10" ht="15.75" thickBot="1" x14ac:dyDescent="0.3"/>
    <row r="104" spans="1:10" x14ac:dyDescent="0.25">
      <c r="A104" s="248" t="s">
        <v>195</v>
      </c>
      <c r="B104" s="249"/>
      <c r="C104" s="249"/>
      <c r="D104" s="249"/>
      <c r="E104" s="249"/>
      <c r="F104" s="249"/>
      <c r="G104" s="249"/>
      <c r="H104" s="249"/>
    </row>
    <row r="105" spans="1:10" ht="15.75" thickBot="1" x14ac:dyDescent="0.3">
      <c r="A105" s="250"/>
      <c r="B105" s="251"/>
      <c r="C105" s="251"/>
      <c r="D105" s="251"/>
      <c r="E105" s="251"/>
      <c r="F105" s="251"/>
      <c r="G105" s="251"/>
      <c r="H105" s="251"/>
    </row>
    <row r="106" spans="1:10" ht="18.75" x14ac:dyDescent="0.25">
      <c r="A106" s="252" t="s">
        <v>190</v>
      </c>
      <c r="B106" s="252"/>
      <c r="C106" s="252"/>
      <c r="D106" s="252"/>
      <c r="E106" s="252"/>
      <c r="F106" s="252"/>
      <c r="G106" s="252"/>
      <c r="H106" s="252"/>
    </row>
    <row r="107" spans="1:10" x14ac:dyDescent="0.25">
      <c r="A107" s="10" t="s">
        <v>20</v>
      </c>
      <c r="B107" s="253" t="s">
        <v>18</v>
      </c>
      <c r="C107" s="253"/>
      <c r="D107" s="253"/>
      <c r="E107" s="253"/>
      <c r="F107" s="253"/>
      <c r="G107" s="253"/>
      <c r="H107" s="12" t="s">
        <v>19</v>
      </c>
    </row>
    <row r="108" spans="1:10" x14ac:dyDescent="0.25">
      <c r="A108" s="8">
        <v>1</v>
      </c>
      <c r="B108" s="247" t="s">
        <v>182</v>
      </c>
      <c r="C108" s="247"/>
      <c r="D108" s="247"/>
      <c r="E108" s="247"/>
      <c r="F108" s="247"/>
      <c r="G108" s="247"/>
      <c r="H108" s="9">
        <v>15694.736842105262</v>
      </c>
      <c r="I108" s="180"/>
    </row>
    <row r="109" spans="1:10" x14ac:dyDescent="0.25">
      <c r="A109" s="8">
        <v>2</v>
      </c>
      <c r="B109" s="247" t="s">
        <v>191</v>
      </c>
      <c r="C109" s="247"/>
      <c r="D109" s="247"/>
      <c r="E109" s="247"/>
      <c r="F109" s="247"/>
      <c r="G109" s="247"/>
      <c r="H109" s="9">
        <v>3923.6842105263154</v>
      </c>
      <c r="I109" s="180"/>
    </row>
    <row r="110" spans="1:10" x14ac:dyDescent="0.25">
      <c r="A110" s="8">
        <v>3</v>
      </c>
      <c r="B110" s="247" t="s">
        <v>192</v>
      </c>
      <c r="C110" s="247"/>
      <c r="D110" s="247"/>
      <c r="E110" s="247"/>
      <c r="F110" s="247"/>
      <c r="G110" s="247"/>
      <c r="H110" s="9">
        <v>6866.4473684210525</v>
      </c>
      <c r="I110" s="180"/>
    </row>
    <row r="111" spans="1:10" x14ac:dyDescent="0.25">
      <c r="A111" s="8">
        <v>4</v>
      </c>
      <c r="B111" s="247" t="s">
        <v>193</v>
      </c>
      <c r="C111" s="247"/>
      <c r="D111" s="247"/>
      <c r="E111" s="247"/>
      <c r="F111" s="247"/>
      <c r="G111" s="247"/>
      <c r="H111" s="9">
        <v>3335.1315789473683</v>
      </c>
      <c r="I111" s="180"/>
    </row>
    <row r="112" spans="1:10" x14ac:dyDescent="0.25">
      <c r="A112" s="246" t="s">
        <v>26</v>
      </c>
      <c r="B112" s="246"/>
      <c r="C112" s="246"/>
      <c r="D112" s="246"/>
      <c r="E112" s="246"/>
      <c r="F112" s="246"/>
      <c r="G112" s="246"/>
      <c r="H112" s="12">
        <v>29820</v>
      </c>
      <c r="I112" s="180"/>
    </row>
    <row r="114" spans="1:8" ht="15.75" thickBot="1" x14ac:dyDescent="0.3"/>
    <row r="115" spans="1:8" x14ac:dyDescent="0.25">
      <c r="A115" s="248" t="s">
        <v>196</v>
      </c>
      <c r="B115" s="249"/>
      <c r="C115" s="249"/>
      <c r="D115" s="249"/>
      <c r="E115" s="249"/>
      <c r="F115" s="249"/>
      <c r="G115" s="249"/>
      <c r="H115" s="249"/>
    </row>
    <row r="116" spans="1:8" ht="15.75" thickBot="1" x14ac:dyDescent="0.3">
      <c r="A116" s="250"/>
      <c r="B116" s="251"/>
      <c r="C116" s="251"/>
      <c r="D116" s="251"/>
      <c r="E116" s="251"/>
      <c r="F116" s="251"/>
      <c r="G116" s="251"/>
      <c r="H116" s="251"/>
    </row>
    <row r="117" spans="1:8" ht="18.75" x14ac:dyDescent="0.25">
      <c r="A117" s="252" t="s">
        <v>37</v>
      </c>
      <c r="B117" s="252"/>
      <c r="C117" s="252"/>
      <c r="D117" s="252"/>
      <c r="E117" s="252"/>
      <c r="F117" s="252"/>
      <c r="G117" s="252"/>
      <c r="H117" s="252"/>
    </row>
    <row r="118" spans="1:8" x14ac:dyDescent="0.25">
      <c r="A118" s="10" t="s">
        <v>20</v>
      </c>
      <c r="B118" s="240" t="s">
        <v>18</v>
      </c>
      <c r="C118" s="241"/>
      <c r="D118" s="241"/>
      <c r="E118" s="242"/>
      <c r="F118" s="12" t="s">
        <v>19</v>
      </c>
      <c r="G118" s="13" t="s">
        <v>40</v>
      </c>
      <c r="H118" s="9" t="s">
        <v>26</v>
      </c>
    </row>
    <row r="119" spans="1:8" x14ac:dyDescent="0.25">
      <c r="A119" s="8">
        <v>1</v>
      </c>
      <c r="B119" s="243" t="s">
        <v>39</v>
      </c>
      <c r="C119" s="244"/>
      <c r="D119" s="244"/>
      <c r="E119" s="245"/>
      <c r="F119" s="158">
        <f>+H119+G119</f>
        <v>33330</v>
      </c>
      <c r="G119" s="8">
        <v>330</v>
      </c>
      <c r="H119" s="9">
        <v>33000</v>
      </c>
    </row>
    <row r="120" spans="1:8" x14ac:dyDescent="0.25">
      <c r="A120" s="8">
        <v>2</v>
      </c>
      <c r="B120" s="243" t="s">
        <v>38</v>
      </c>
      <c r="C120" s="244"/>
      <c r="D120" s="244"/>
      <c r="E120" s="245"/>
      <c r="F120" s="158">
        <f>+H120+G120</f>
        <v>28785</v>
      </c>
      <c r="G120" s="8">
        <v>285</v>
      </c>
      <c r="H120" s="9">
        <v>28500</v>
      </c>
    </row>
    <row r="121" spans="1:8" x14ac:dyDescent="0.25">
      <c r="A121" s="246" t="s">
        <v>26</v>
      </c>
      <c r="B121" s="246"/>
      <c r="C121" s="246"/>
      <c r="D121" s="246"/>
      <c r="E121" s="246"/>
      <c r="F121" s="246"/>
      <c r="G121" s="246"/>
      <c r="H121" s="12">
        <f>SUM(H119:H120)</f>
        <v>61500</v>
      </c>
    </row>
    <row r="122" spans="1:8" x14ac:dyDescent="0.25">
      <c r="A122" s="17"/>
      <c r="B122" s="19"/>
      <c r="C122" s="17"/>
      <c r="D122" s="17"/>
      <c r="E122" s="17"/>
      <c r="F122" s="17"/>
      <c r="G122" s="17"/>
      <c r="H122" s="18"/>
    </row>
    <row r="123" spans="1:8" ht="15.75" thickBot="1" x14ac:dyDescent="0.3">
      <c r="A123" s="17"/>
      <c r="B123" s="19"/>
      <c r="C123" s="17"/>
      <c r="D123" s="17"/>
      <c r="E123" s="17"/>
      <c r="F123" s="17"/>
      <c r="G123" s="17"/>
      <c r="H123" s="18"/>
    </row>
    <row r="124" spans="1:8" x14ac:dyDescent="0.25">
      <c r="A124" s="248" t="s">
        <v>197</v>
      </c>
      <c r="B124" s="249"/>
      <c r="C124" s="249"/>
      <c r="D124" s="249"/>
      <c r="E124" s="249"/>
      <c r="F124" s="249"/>
      <c r="G124" s="249"/>
      <c r="H124" s="249"/>
    </row>
    <row r="125" spans="1:8" ht="15.75" thickBot="1" x14ac:dyDescent="0.3">
      <c r="A125" s="250"/>
      <c r="B125" s="251"/>
      <c r="C125" s="251"/>
      <c r="D125" s="251"/>
      <c r="E125" s="251"/>
      <c r="F125" s="251"/>
      <c r="G125" s="251"/>
      <c r="H125" s="251"/>
    </row>
    <row r="126" spans="1:8" ht="18.75" x14ac:dyDescent="0.25">
      <c r="A126" s="252" t="s">
        <v>45</v>
      </c>
      <c r="B126" s="252"/>
      <c r="C126" s="252"/>
      <c r="D126" s="252"/>
      <c r="E126" s="252"/>
      <c r="F126" s="252"/>
      <c r="G126" s="252"/>
      <c r="H126" s="252"/>
    </row>
    <row r="127" spans="1:8" x14ac:dyDescent="0.25">
      <c r="A127" s="13" t="s">
        <v>20</v>
      </c>
      <c r="B127" s="253" t="s">
        <v>18</v>
      </c>
      <c r="C127" s="253"/>
      <c r="D127" s="253"/>
      <c r="E127" s="253"/>
      <c r="F127" s="20" t="s">
        <v>19</v>
      </c>
      <c r="G127" s="13" t="s">
        <v>40</v>
      </c>
      <c r="H127" s="21" t="s">
        <v>26</v>
      </c>
    </row>
    <row r="128" spans="1:8" ht="35.25" customHeight="1" x14ac:dyDescent="0.25">
      <c r="A128" s="24">
        <v>1</v>
      </c>
      <c r="B128" s="260" t="s">
        <v>46</v>
      </c>
      <c r="C128" s="260"/>
      <c r="D128" s="260"/>
      <c r="E128" s="260"/>
      <c r="F128" s="24">
        <f>75000-750</f>
        <v>74250</v>
      </c>
      <c r="G128" s="24">
        <v>750</v>
      </c>
      <c r="H128" s="20">
        <f>+G128+F128</f>
        <v>75000</v>
      </c>
    </row>
    <row r="129" spans="1:8" ht="33.75" customHeight="1" x14ac:dyDescent="0.25">
      <c r="A129" s="24">
        <v>2</v>
      </c>
      <c r="B129" s="260" t="s">
        <v>47</v>
      </c>
      <c r="C129" s="260"/>
      <c r="D129" s="260"/>
      <c r="E129" s="260"/>
      <c r="F129" s="24">
        <f>60000-600</f>
        <v>59400</v>
      </c>
      <c r="G129" s="24">
        <v>600</v>
      </c>
      <c r="H129" s="20">
        <f t="shared" ref="H129:H130" si="0">+G129+F129</f>
        <v>60000</v>
      </c>
    </row>
    <row r="130" spans="1:8" ht="29.25" customHeight="1" x14ac:dyDescent="0.25">
      <c r="A130" s="24">
        <v>3</v>
      </c>
      <c r="B130" s="260" t="s">
        <v>48</v>
      </c>
      <c r="C130" s="260"/>
      <c r="D130" s="260"/>
      <c r="E130" s="260"/>
      <c r="F130" s="24">
        <f>45000-450</f>
        <v>44550</v>
      </c>
      <c r="G130" s="24">
        <v>450</v>
      </c>
      <c r="H130" s="20">
        <f t="shared" si="0"/>
        <v>45000</v>
      </c>
    </row>
    <row r="131" spans="1:8" x14ac:dyDescent="0.25">
      <c r="A131" s="246" t="s">
        <v>26</v>
      </c>
      <c r="B131" s="246"/>
      <c r="C131" s="246"/>
      <c r="D131" s="246"/>
      <c r="E131" s="246"/>
      <c r="F131" s="246"/>
      <c r="G131" s="246"/>
      <c r="H131" s="12">
        <f>SUM(H128:H130)</f>
        <v>180000</v>
      </c>
    </row>
    <row r="132" spans="1:8" x14ac:dyDescent="0.25">
      <c r="A132" s="17"/>
      <c r="B132" s="17"/>
      <c r="C132" s="17"/>
      <c r="D132" s="17"/>
      <c r="E132" s="17"/>
      <c r="F132" s="17"/>
      <c r="G132" s="17"/>
      <c r="H132" s="23"/>
    </row>
    <row r="134" spans="1:8" ht="18.75" x14ac:dyDescent="0.3">
      <c r="A134" s="259" t="s">
        <v>41</v>
      </c>
      <c r="B134" s="259"/>
      <c r="C134" s="259"/>
      <c r="D134" s="259"/>
      <c r="E134" s="259"/>
      <c r="F134" s="259"/>
      <c r="G134" s="259"/>
      <c r="H134" s="14">
        <f>+H131+H121+H112+H101+H91+H78+H73+H61+H52+H41+H31+H18+H13</f>
        <v>1038799.7051904884</v>
      </c>
    </row>
  </sheetData>
  <mergeCells count="95">
    <mergeCell ref="B39:G39"/>
    <mergeCell ref="B40:G40"/>
    <mergeCell ref="A23:H23"/>
    <mergeCell ref="A1:H1"/>
    <mergeCell ref="A3:H4"/>
    <mergeCell ref="A5:H5"/>
    <mergeCell ref="B6:G6"/>
    <mergeCell ref="B8:G8"/>
    <mergeCell ref="B9:G9"/>
    <mergeCell ref="B10:G10"/>
    <mergeCell ref="B11:G11"/>
    <mergeCell ref="B12:G12"/>
    <mergeCell ref="A21:H22"/>
    <mergeCell ref="A7:H7"/>
    <mergeCell ref="A14:H14"/>
    <mergeCell ref="A13:G13"/>
    <mergeCell ref="A31:G31"/>
    <mergeCell ref="A34:H35"/>
    <mergeCell ref="A36:H36"/>
    <mergeCell ref="B37:G37"/>
    <mergeCell ref="B38:G38"/>
    <mergeCell ref="A63:H64"/>
    <mergeCell ref="A65:H65"/>
    <mergeCell ref="B66:G66"/>
    <mergeCell ref="A41:G41"/>
    <mergeCell ref="A44:H45"/>
    <mergeCell ref="A46:H46"/>
    <mergeCell ref="B47:G47"/>
    <mergeCell ref="A52:G52"/>
    <mergeCell ref="B48:G48"/>
    <mergeCell ref="B49:G49"/>
    <mergeCell ref="B50:G50"/>
    <mergeCell ref="B51:G51"/>
    <mergeCell ref="A55:H56"/>
    <mergeCell ref="A57:H57"/>
    <mergeCell ref="A61:G61"/>
    <mergeCell ref="B58:E58"/>
    <mergeCell ref="B59:E59"/>
    <mergeCell ref="B60:E60"/>
    <mergeCell ref="A134:G134"/>
    <mergeCell ref="A124:H125"/>
    <mergeCell ref="A126:H126"/>
    <mergeCell ref="B127:E127"/>
    <mergeCell ref="B128:E128"/>
    <mergeCell ref="B129:E129"/>
    <mergeCell ref="B130:E130"/>
    <mergeCell ref="A131:G131"/>
    <mergeCell ref="A67:H67"/>
    <mergeCell ref="B68:G68"/>
    <mergeCell ref="B69:G69"/>
    <mergeCell ref="B70:G70"/>
    <mergeCell ref="B71:G71"/>
    <mergeCell ref="B72:G72"/>
    <mergeCell ref="B15:G15"/>
    <mergeCell ref="B16:G16"/>
    <mergeCell ref="B17:G17"/>
    <mergeCell ref="A18:G18"/>
    <mergeCell ref="B30:G30"/>
    <mergeCell ref="B24:G24"/>
    <mergeCell ref="B25:G25"/>
    <mergeCell ref="B29:G29"/>
    <mergeCell ref="A73:G73"/>
    <mergeCell ref="A74:H74"/>
    <mergeCell ref="B75:G75"/>
    <mergeCell ref="B76:G76"/>
    <mergeCell ref="B77:G77"/>
    <mergeCell ref="A78:G78"/>
    <mergeCell ref="A81:H82"/>
    <mergeCell ref="A83:H83"/>
    <mergeCell ref="B84:G84"/>
    <mergeCell ref="B85:G85"/>
    <mergeCell ref="B89:G89"/>
    <mergeCell ref="B90:G90"/>
    <mergeCell ref="A91:G91"/>
    <mergeCell ref="A94:H95"/>
    <mergeCell ref="A96:H96"/>
    <mergeCell ref="B97:G97"/>
    <mergeCell ref="B98:G98"/>
    <mergeCell ref="B99:G99"/>
    <mergeCell ref="B100:G100"/>
    <mergeCell ref="A101:G101"/>
    <mergeCell ref="A104:H105"/>
    <mergeCell ref="A106:H106"/>
    <mergeCell ref="B107:G107"/>
    <mergeCell ref="B108:G108"/>
    <mergeCell ref="B109:G109"/>
    <mergeCell ref="B118:E118"/>
    <mergeCell ref="B119:E119"/>
    <mergeCell ref="B120:E120"/>
    <mergeCell ref="A121:G121"/>
    <mergeCell ref="B110:G110"/>
    <mergeCell ref="B111:G111"/>
    <mergeCell ref="A112:G112"/>
    <mergeCell ref="A115:H116"/>
    <mergeCell ref="A117:H117"/>
  </mergeCells>
  <pageMargins left="0.7" right="0.7" top="0.75" bottom="0.75" header="0.3" footer="0.3"/>
  <pageSetup scale="90" orientation="portrait" r:id="rId1"/>
  <rowBreaks count="1" manualBreakCount="1">
    <brk id="5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19" workbookViewId="0">
      <selection activeCell="C40" sqref="C40"/>
    </sheetView>
  </sheetViews>
  <sheetFormatPr defaultRowHeight="15" x14ac:dyDescent="0.25"/>
  <cols>
    <col min="2" max="2" width="31.85546875" style="1" customWidth="1"/>
    <col min="3" max="3" width="38.7109375" style="1" customWidth="1"/>
    <col min="5" max="5" width="15.7109375" bestFit="1" customWidth="1"/>
    <col min="6" max="6" width="17.7109375" bestFit="1" customWidth="1"/>
    <col min="7" max="7" width="12.85546875" bestFit="1" customWidth="1"/>
    <col min="8" max="8" width="12.85546875" customWidth="1"/>
    <col min="9" max="9" width="59.85546875" style="1" customWidth="1"/>
  </cols>
  <sheetData>
    <row r="1" spans="1:9" ht="21" x14ac:dyDescent="0.35">
      <c r="A1" s="265" t="s">
        <v>6</v>
      </c>
      <c r="B1" s="265"/>
      <c r="C1" s="265"/>
      <c r="D1" s="265"/>
      <c r="E1" s="265"/>
      <c r="F1" s="265"/>
      <c r="G1" s="265"/>
      <c r="H1" s="265"/>
      <c r="I1" s="265"/>
    </row>
    <row r="2" spans="1:9" ht="26.25" customHeight="1" x14ac:dyDescent="0.25">
      <c r="A2" s="266" t="s">
        <v>203</v>
      </c>
      <c r="B2" s="266"/>
      <c r="C2" s="266"/>
      <c r="D2" s="266"/>
      <c r="E2" s="266"/>
      <c r="F2" s="266"/>
      <c r="G2" s="266"/>
      <c r="H2" s="266"/>
      <c r="I2" s="266"/>
    </row>
    <row r="3" spans="1:9" x14ac:dyDescent="0.25">
      <c r="A3" s="66"/>
      <c r="B3" s="31"/>
      <c r="C3" s="31"/>
      <c r="D3" s="66"/>
      <c r="E3" s="67"/>
      <c r="F3" s="67"/>
      <c r="G3" s="67"/>
      <c r="H3" s="67"/>
      <c r="I3" s="31"/>
    </row>
    <row r="4" spans="1:9" x14ac:dyDescent="0.25">
      <c r="A4" s="68" t="s">
        <v>55</v>
      </c>
      <c r="B4" s="6" t="s">
        <v>56</v>
      </c>
      <c r="C4" s="3" t="s">
        <v>57</v>
      </c>
      <c r="D4" s="71"/>
      <c r="E4" s="72"/>
      <c r="F4" s="72"/>
      <c r="G4" s="72"/>
      <c r="H4" s="72"/>
      <c r="I4" s="32"/>
    </row>
    <row r="5" spans="1:9" ht="39" x14ac:dyDescent="0.25">
      <c r="A5" s="68" t="s">
        <v>58</v>
      </c>
      <c r="B5" s="6" t="s">
        <v>59</v>
      </c>
      <c r="C5" s="3" t="s">
        <v>60</v>
      </c>
      <c r="D5" s="71"/>
      <c r="E5" s="72"/>
      <c r="F5" s="72"/>
      <c r="G5" s="72"/>
      <c r="H5" s="72"/>
      <c r="I5" s="32"/>
    </row>
    <row r="6" spans="1:9" x14ac:dyDescent="0.25">
      <c r="A6" s="68" t="s">
        <v>61</v>
      </c>
      <c r="B6" s="6" t="s">
        <v>62</v>
      </c>
      <c r="C6" s="33">
        <f>E102</f>
        <v>3003895.53</v>
      </c>
      <c r="D6" s="73"/>
      <c r="E6" s="74"/>
      <c r="F6" s="74"/>
      <c r="G6" s="74"/>
      <c r="H6" s="74"/>
      <c r="I6" s="32"/>
    </row>
    <row r="7" spans="1:9" x14ac:dyDescent="0.25">
      <c r="A7" s="68" t="s">
        <v>63</v>
      </c>
      <c r="B7" s="6" t="s">
        <v>64</v>
      </c>
      <c r="C7" s="33">
        <f>F102</f>
        <v>20025.9702</v>
      </c>
      <c r="D7" s="73"/>
      <c r="E7" s="74"/>
      <c r="F7" s="74"/>
      <c r="G7" s="74"/>
      <c r="H7" s="74"/>
      <c r="I7" s="32"/>
    </row>
    <row r="8" spans="1:9" x14ac:dyDescent="0.25">
      <c r="A8" s="68"/>
      <c r="B8" s="6"/>
      <c r="C8" s="6"/>
      <c r="D8" s="75"/>
      <c r="E8" s="76"/>
      <c r="F8" s="76" t="s">
        <v>65</v>
      </c>
      <c r="G8" s="76"/>
      <c r="H8" s="76"/>
      <c r="I8" s="34"/>
    </row>
    <row r="9" spans="1:9" x14ac:dyDescent="0.25">
      <c r="A9" s="77" t="s">
        <v>55</v>
      </c>
      <c r="B9" s="36" t="s">
        <v>66</v>
      </c>
      <c r="C9" s="37">
        <v>2016</v>
      </c>
      <c r="D9" s="78">
        <v>2017</v>
      </c>
      <c r="E9" s="79" t="s">
        <v>67</v>
      </c>
      <c r="F9" s="79" t="s">
        <v>68</v>
      </c>
      <c r="G9" s="79"/>
      <c r="H9" s="79"/>
      <c r="I9" s="38" t="s">
        <v>69</v>
      </c>
    </row>
    <row r="10" spans="1:9" x14ac:dyDescent="0.25">
      <c r="A10" s="68">
        <v>1</v>
      </c>
      <c r="B10" s="267" t="s">
        <v>70</v>
      </c>
      <c r="C10" s="268"/>
      <c r="D10" s="268"/>
      <c r="E10" s="268"/>
      <c r="F10" s="268"/>
      <c r="G10" s="268"/>
      <c r="H10" s="268"/>
      <c r="I10" s="269"/>
    </row>
    <row r="11" spans="1:9" x14ac:dyDescent="0.25">
      <c r="A11" s="68">
        <v>1.1000000000000001</v>
      </c>
      <c r="B11" s="6" t="s">
        <v>71</v>
      </c>
      <c r="C11" s="6"/>
      <c r="D11" s="80">
        <v>45000</v>
      </c>
      <c r="E11" s="81">
        <v>45000</v>
      </c>
      <c r="F11" s="82">
        <f>E11/150</f>
        <v>300</v>
      </c>
      <c r="G11" s="82"/>
      <c r="H11" s="82"/>
      <c r="I11" s="40" t="s">
        <v>72</v>
      </c>
    </row>
    <row r="12" spans="1:9" x14ac:dyDescent="0.25">
      <c r="A12" s="68">
        <v>1.2</v>
      </c>
      <c r="B12" s="6" t="s">
        <v>73</v>
      </c>
      <c r="C12" s="6"/>
      <c r="D12" s="80">
        <v>55000</v>
      </c>
      <c r="E12" s="81">
        <v>55000</v>
      </c>
      <c r="F12" s="82">
        <f>E12/150</f>
        <v>366.66666666666669</v>
      </c>
      <c r="G12" s="82"/>
      <c r="H12" s="82"/>
      <c r="I12" s="40" t="s">
        <v>74</v>
      </c>
    </row>
    <row r="13" spans="1:9" x14ac:dyDescent="0.25">
      <c r="A13" s="68">
        <v>1.3</v>
      </c>
      <c r="B13" s="2" t="s">
        <v>75</v>
      </c>
      <c r="C13" s="41"/>
      <c r="D13" s="80">
        <v>20000</v>
      </c>
      <c r="E13" s="81">
        <v>20000</v>
      </c>
      <c r="F13" s="82">
        <f>E13/150</f>
        <v>133.33333333333334</v>
      </c>
      <c r="G13" s="82"/>
      <c r="H13" s="82"/>
      <c r="I13" s="40" t="s">
        <v>76</v>
      </c>
    </row>
    <row r="14" spans="1:9" x14ac:dyDescent="0.25">
      <c r="A14" s="68">
        <v>1.4</v>
      </c>
      <c r="B14" s="6" t="s">
        <v>77</v>
      </c>
      <c r="C14" s="41"/>
      <c r="D14" s="80">
        <v>50000</v>
      </c>
      <c r="E14" s="81">
        <v>50000</v>
      </c>
      <c r="F14" s="82">
        <f>E14/150</f>
        <v>333.33333333333331</v>
      </c>
      <c r="G14" s="82"/>
      <c r="H14" s="82"/>
      <c r="I14" s="40" t="s">
        <v>78</v>
      </c>
    </row>
    <row r="15" spans="1:9" x14ac:dyDescent="0.25">
      <c r="A15" s="68">
        <v>1.5</v>
      </c>
      <c r="B15" s="2" t="s">
        <v>79</v>
      </c>
      <c r="C15" s="6"/>
      <c r="D15" s="80">
        <v>30000</v>
      </c>
      <c r="E15" s="81">
        <v>30000</v>
      </c>
      <c r="F15" s="82">
        <f>E15/150</f>
        <v>200</v>
      </c>
      <c r="G15" s="82"/>
      <c r="H15" s="82"/>
      <c r="I15" s="40" t="s">
        <v>80</v>
      </c>
    </row>
    <row r="16" spans="1:9" x14ac:dyDescent="0.25">
      <c r="A16" s="77"/>
      <c r="B16" s="36" t="s">
        <v>81</v>
      </c>
      <c r="C16" s="42"/>
      <c r="D16" s="86">
        <f>SUM(D11:D15)</f>
        <v>200000</v>
      </c>
      <c r="E16" s="87">
        <f>SUM(E11:E15)</f>
        <v>200000</v>
      </c>
      <c r="F16" s="87">
        <f>SUM(F11:F15)</f>
        <v>1333.3333333333335</v>
      </c>
      <c r="G16" s="87"/>
      <c r="H16" s="87"/>
      <c r="I16" s="42"/>
    </row>
    <row r="17" spans="1:9" s="120" customFormat="1" x14ac:dyDescent="0.25">
      <c r="A17" s="119">
        <v>2</v>
      </c>
      <c r="B17" s="270" t="s">
        <v>82</v>
      </c>
      <c r="C17" s="271"/>
      <c r="D17" s="271"/>
      <c r="E17" s="271"/>
      <c r="F17" s="271"/>
      <c r="G17" s="271"/>
      <c r="H17" s="271"/>
      <c r="I17" s="272"/>
    </row>
    <row r="18" spans="1:9" s="120" customFormat="1" x14ac:dyDescent="0.25">
      <c r="A18" s="119"/>
      <c r="B18" s="194" t="s">
        <v>83</v>
      </c>
      <c r="C18" s="121">
        <v>2016</v>
      </c>
      <c r="D18" s="122">
        <v>2017</v>
      </c>
      <c r="E18" s="123" t="s">
        <v>67</v>
      </c>
      <c r="F18" s="123" t="s">
        <v>68</v>
      </c>
      <c r="G18" s="123"/>
      <c r="H18" s="123"/>
      <c r="I18" s="124" t="s">
        <v>84</v>
      </c>
    </row>
    <row r="19" spans="1:9" s="120" customFormat="1" ht="15.75" x14ac:dyDescent="0.25">
      <c r="A19" s="119">
        <v>2.1</v>
      </c>
      <c r="B19" s="2" t="s">
        <v>8</v>
      </c>
      <c r="C19" s="125">
        <v>122477.55</v>
      </c>
      <c r="D19" s="126"/>
      <c r="E19" s="127">
        <v>122477.55</v>
      </c>
      <c r="F19" s="128">
        <f>E19/150</f>
        <v>816.51700000000005</v>
      </c>
      <c r="G19" s="195"/>
      <c r="H19" s="195"/>
      <c r="I19" s="2"/>
    </row>
    <row r="20" spans="1:9" s="120" customFormat="1" ht="15.75" x14ac:dyDescent="0.25">
      <c r="A20" s="119">
        <v>2.2000000000000002</v>
      </c>
      <c r="B20" s="2" t="s">
        <v>9</v>
      </c>
      <c r="C20" s="125">
        <v>58325.760000000002</v>
      </c>
      <c r="D20" s="126"/>
      <c r="E20" s="127">
        <v>58325.760000000002</v>
      </c>
      <c r="F20" s="128">
        <f>E20/150</f>
        <v>388.83840000000004</v>
      </c>
      <c r="G20" s="195"/>
      <c r="H20" s="195"/>
      <c r="I20" s="2"/>
    </row>
    <row r="21" spans="1:9" s="120" customFormat="1" ht="15.75" x14ac:dyDescent="0.25">
      <c r="A21" s="119">
        <v>2.2999999999999998</v>
      </c>
      <c r="B21" s="2" t="s">
        <v>10</v>
      </c>
      <c r="C21" s="129">
        <v>30082.32</v>
      </c>
      <c r="D21" s="126"/>
      <c r="E21" s="130">
        <v>30082.32</v>
      </c>
      <c r="F21" s="128">
        <f>E21/150</f>
        <v>200.5488</v>
      </c>
      <c r="G21" s="195"/>
      <c r="H21" s="195"/>
      <c r="I21" s="2"/>
    </row>
    <row r="22" spans="1:9" s="120" customFormat="1" ht="15.75" x14ac:dyDescent="0.25">
      <c r="A22" s="119">
        <v>2.4</v>
      </c>
      <c r="B22" s="2" t="s">
        <v>11</v>
      </c>
      <c r="C22" s="125">
        <v>100496</v>
      </c>
      <c r="D22" s="126"/>
      <c r="E22" s="127">
        <v>100496</v>
      </c>
      <c r="F22" s="128">
        <f>E22/150</f>
        <v>669.97333333333336</v>
      </c>
      <c r="G22" s="195"/>
      <c r="H22" s="195"/>
      <c r="I22" s="2"/>
    </row>
    <row r="23" spans="1:9" s="120" customFormat="1" ht="15.75" x14ac:dyDescent="0.25">
      <c r="A23" s="119">
        <v>2.5</v>
      </c>
      <c r="B23" s="2" t="s">
        <v>12</v>
      </c>
      <c r="C23" s="125">
        <v>146370</v>
      </c>
      <c r="D23" s="126"/>
      <c r="E23" s="127">
        <v>146370</v>
      </c>
      <c r="F23" s="128">
        <f>E23/150</f>
        <v>975.8</v>
      </c>
      <c r="G23" s="195"/>
      <c r="H23" s="195"/>
      <c r="I23" s="2"/>
    </row>
    <row r="24" spans="1:9" s="120" customFormat="1" ht="15.75" x14ac:dyDescent="0.25">
      <c r="A24" s="119"/>
      <c r="B24" s="194" t="s">
        <v>13</v>
      </c>
      <c r="C24" s="2"/>
      <c r="D24" s="126"/>
      <c r="E24" s="131"/>
      <c r="F24" s="128"/>
      <c r="G24" s="195"/>
      <c r="H24" s="195"/>
      <c r="I24" s="2"/>
    </row>
    <row r="25" spans="1:9" s="120" customFormat="1" ht="15.75" x14ac:dyDescent="0.25">
      <c r="A25" s="119">
        <v>2.6</v>
      </c>
      <c r="B25" s="2" t="s">
        <v>14</v>
      </c>
      <c r="C25" s="125">
        <v>22000</v>
      </c>
      <c r="D25" s="132"/>
      <c r="E25" s="127">
        <v>22000</v>
      </c>
      <c r="F25" s="128">
        <f>E25/150</f>
        <v>146.66666666666666</v>
      </c>
      <c r="G25" s="195"/>
      <c r="H25" s="195"/>
      <c r="I25" s="2"/>
    </row>
    <row r="26" spans="1:9" s="120" customFormat="1" ht="15.75" x14ac:dyDescent="0.25">
      <c r="A26" s="119">
        <v>2.7</v>
      </c>
      <c r="B26" s="2" t="s">
        <v>15</v>
      </c>
      <c r="C26" s="125">
        <v>27000</v>
      </c>
      <c r="D26" s="132"/>
      <c r="E26" s="127">
        <v>27000</v>
      </c>
      <c r="F26" s="128">
        <f>E26/150</f>
        <v>180</v>
      </c>
      <c r="G26" s="195"/>
      <c r="H26" s="195"/>
      <c r="I26" s="2"/>
    </row>
    <row r="27" spans="1:9" s="120" customFormat="1" x14ac:dyDescent="0.25">
      <c r="A27" s="119"/>
      <c r="B27" s="194" t="s">
        <v>85</v>
      </c>
      <c r="C27" s="133">
        <v>506751.63</v>
      </c>
      <c r="D27" s="134"/>
      <c r="E27" s="135">
        <v>506751.63</v>
      </c>
      <c r="F27" s="136">
        <f>SUM(F19:F26)</f>
        <v>3378.3442</v>
      </c>
      <c r="G27" s="136"/>
      <c r="H27" s="136"/>
      <c r="I27" s="133"/>
    </row>
    <row r="28" spans="1:9" x14ac:dyDescent="0.25">
      <c r="A28" s="68">
        <v>3</v>
      </c>
      <c r="B28" s="273" t="s">
        <v>86</v>
      </c>
      <c r="C28" s="274"/>
      <c r="D28" s="274"/>
      <c r="E28" s="274"/>
      <c r="F28" s="274"/>
      <c r="G28" s="274"/>
      <c r="H28" s="274"/>
      <c r="I28" s="275"/>
    </row>
    <row r="29" spans="1:9" ht="26.25" x14ac:dyDescent="0.25">
      <c r="A29" s="68"/>
      <c r="B29" s="3" t="s">
        <v>87</v>
      </c>
      <c r="C29" s="4"/>
      <c r="D29" s="84"/>
      <c r="E29" s="91"/>
      <c r="F29" s="91"/>
      <c r="G29" s="202" t="s">
        <v>204</v>
      </c>
      <c r="H29" s="202" t="s">
        <v>205</v>
      </c>
      <c r="I29" s="40" t="s">
        <v>88</v>
      </c>
    </row>
    <row r="30" spans="1:9" ht="15.75" x14ac:dyDescent="0.25">
      <c r="A30" s="68">
        <v>3.1</v>
      </c>
      <c r="B30" s="4" t="s">
        <v>89</v>
      </c>
      <c r="C30" s="4">
        <v>38780.949999999997</v>
      </c>
      <c r="D30" s="84"/>
      <c r="E30" s="88">
        <v>38780.949999999997</v>
      </c>
      <c r="F30" s="82">
        <f>E30/150</f>
        <v>258.53966666666662</v>
      </c>
      <c r="G30" s="197">
        <v>39110</v>
      </c>
      <c r="H30" s="196">
        <f>+E30-G30</f>
        <v>-329.05000000000291</v>
      </c>
      <c r="I30" s="6"/>
    </row>
    <row r="31" spans="1:9" ht="15.75" x14ac:dyDescent="0.25">
      <c r="A31" s="68">
        <v>3.2</v>
      </c>
      <c r="B31" s="3" t="s">
        <v>90</v>
      </c>
      <c r="C31" s="4">
        <v>27940</v>
      </c>
      <c r="D31" s="70"/>
      <c r="E31" s="88">
        <v>27940</v>
      </c>
      <c r="F31" s="82">
        <f>E31/150</f>
        <v>186.26666666666668</v>
      </c>
      <c r="G31" s="197">
        <v>28200</v>
      </c>
      <c r="H31" s="196">
        <f t="shared" ref="H31:H42" si="0">+E31-G31</f>
        <v>-260</v>
      </c>
      <c r="I31" s="6"/>
    </row>
    <row r="32" spans="1:9" x14ac:dyDescent="0.25">
      <c r="A32" s="68"/>
      <c r="B32" s="3" t="s">
        <v>91</v>
      </c>
      <c r="C32" s="6"/>
      <c r="D32" s="84"/>
      <c r="E32" s="90"/>
      <c r="F32" s="92"/>
      <c r="G32" s="198"/>
      <c r="H32" s="196">
        <f t="shared" si="0"/>
        <v>0</v>
      </c>
      <c r="I32" s="6"/>
    </row>
    <row r="33" spans="1:9" ht="15.75" x14ac:dyDescent="0.25">
      <c r="A33" s="68">
        <v>3.3</v>
      </c>
      <c r="B33" s="4" t="s">
        <v>92</v>
      </c>
      <c r="C33" s="4">
        <v>156240</v>
      </c>
      <c r="D33" s="84"/>
      <c r="E33" s="88">
        <v>156240</v>
      </c>
      <c r="F33" s="82">
        <f>E33/150</f>
        <v>1041.5999999999999</v>
      </c>
      <c r="G33" s="197">
        <v>159800</v>
      </c>
      <c r="H33" s="196">
        <f t="shared" si="0"/>
        <v>-3560</v>
      </c>
      <c r="I33" s="6"/>
    </row>
    <row r="34" spans="1:9" x14ac:dyDescent="0.25">
      <c r="A34" s="68"/>
      <c r="B34" s="3" t="s">
        <v>93</v>
      </c>
      <c r="C34" s="6"/>
      <c r="D34" s="84"/>
      <c r="E34" s="90"/>
      <c r="F34" s="92"/>
      <c r="G34" s="198"/>
      <c r="H34" s="196">
        <f t="shared" si="0"/>
        <v>0</v>
      </c>
      <c r="I34" s="6"/>
    </row>
    <row r="35" spans="1:9" ht="15.75" x14ac:dyDescent="0.25">
      <c r="A35" s="68">
        <v>3.4</v>
      </c>
      <c r="B35" s="4" t="s">
        <v>94</v>
      </c>
      <c r="C35" s="4">
        <v>17000</v>
      </c>
      <c r="D35" s="84"/>
      <c r="E35" s="88">
        <v>17000</v>
      </c>
      <c r="F35" s="82">
        <f>E35/150</f>
        <v>113.33333333333333</v>
      </c>
      <c r="G35" s="197">
        <v>17500</v>
      </c>
      <c r="H35" s="196">
        <f t="shared" si="0"/>
        <v>-500</v>
      </c>
      <c r="I35" s="6"/>
    </row>
    <row r="36" spans="1:9" ht="15.75" x14ac:dyDescent="0.25">
      <c r="A36" s="68">
        <v>3.5</v>
      </c>
      <c r="B36" s="4" t="s">
        <v>95</v>
      </c>
      <c r="C36" s="4">
        <v>28000</v>
      </c>
      <c r="D36" s="84"/>
      <c r="E36" s="88">
        <v>28000</v>
      </c>
      <c r="F36" s="82">
        <f>E36/150</f>
        <v>186.66666666666666</v>
      </c>
      <c r="G36" s="197">
        <v>27600</v>
      </c>
      <c r="H36" s="196">
        <f t="shared" si="0"/>
        <v>400</v>
      </c>
      <c r="I36" s="6"/>
    </row>
    <row r="37" spans="1:9" x14ac:dyDescent="0.25">
      <c r="A37" s="68"/>
      <c r="B37" s="3" t="s">
        <v>96</v>
      </c>
      <c r="C37" s="6"/>
      <c r="D37" s="84"/>
      <c r="E37" s="90"/>
      <c r="F37" s="92"/>
      <c r="G37" s="198"/>
      <c r="H37" s="196">
        <f t="shared" si="0"/>
        <v>0</v>
      </c>
      <c r="I37" s="6"/>
    </row>
    <row r="38" spans="1:9" ht="15.75" x14ac:dyDescent="0.25">
      <c r="A38" s="68">
        <v>3.6</v>
      </c>
      <c r="B38" s="4" t="s">
        <v>97</v>
      </c>
      <c r="C38" s="4">
        <v>14592</v>
      </c>
      <c r="D38" s="69"/>
      <c r="E38" s="88">
        <v>14592</v>
      </c>
      <c r="F38" s="82">
        <f>E38/150</f>
        <v>97.28</v>
      </c>
      <c r="G38" s="199">
        <v>15200</v>
      </c>
      <c r="H38" s="196">
        <f t="shared" si="0"/>
        <v>-608</v>
      </c>
      <c r="I38" s="6"/>
    </row>
    <row r="39" spans="1:9" x14ac:dyDescent="0.25">
      <c r="A39" s="68"/>
      <c r="B39" s="43" t="s">
        <v>98</v>
      </c>
      <c r="C39" s="41"/>
      <c r="D39" s="84"/>
      <c r="E39" s="93"/>
      <c r="F39" s="92"/>
      <c r="G39" s="198"/>
      <c r="H39" s="196">
        <f t="shared" si="0"/>
        <v>0</v>
      </c>
      <c r="I39" s="41"/>
    </row>
    <row r="40" spans="1:9" ht="15.75" x14ac:dyDescent="0.25">
      <c r="A40" s="68">
        <v>3.7</v>
      </c>
      <c r="B40" s="4" t="s">
        <v>99</v>
      </c>
      <c r="C40" s="4">
        <v>16500</v>
      </c>
      <c r="D40" s="84"/>
      <c r="E40" s="88">
        <v>16500</v>
      </c>
      <c r="F40" s="82">
        <f>E40/150</f>
        <v>110</v>
      </c>
      <c r="G40" s="197">
        <v>16500</v>
      </c>
      <c r="H40" s="196">
        <f t="shared" si="0"/>
        <v>0</v>
      </c>
      <c r="I40" s="6"/>
    </row>
    <row r="41" spans="1:9" x14ac:dyDescent="0.25">
      <c r="A41" s="68">
        <v>3.8</v>
      </c>
      <c r="B41" s="4" t="s">
        <v>100</v>
      </c>
      <c r="C41" s="4">
        <v>20250</v>
      </c>
      <c r="D41" s="84"/>
      <c r="E41" s="88">
        <v>20250</v>
      </c>
      <c r="F41" s="82">
        <f>E41/150</f>
        <v>135</v>
      </c>
      <c r="G41" s="200">
        <v>25000</v>
      </c>
      <c r="H41" s="196">
        <f t="shared" si="0"/>
        <v>-4750</v>
      </c>
      <c r="I41" s="6"/>
    </row>
    <row r="42" spans="1:9" x14ac:dyDescent="0.25">
      <c r="A42" s="68"/>
      <c r="B42" s="44" t="s">
        <v>101</v>
      </c>
      <c r="C42" s="45">
        <v>319302.95</v>
      </c>
      <c r="D42" s="94"/>
      <c r="E42" s="95">
        <v>319302.95</v>
      </c>
      <c r="F42" s="95">
        <f>SUM(F30:F41)</f>
        <v>2128.6863333333331</v>
      </c>
      <c r="G42" s="196">
        <f>SUM(G30:G41)</f>
        <v>328910</v>
      </c>
      <c r="H42" s="196">
        <f t="shared" si="0"/>
        <v>-9607.0499999999884</v>
      </c>
      <c r="I42" s="44"/>
    </row>
    <row r="43" spans="1:9" x14ac:dyDescent="0.25">
      <c r="A43" s="68">
        <v>4</v>
      </c>
      <c r="B43" s="273" t="s">
        <v>102</v>
      </c>
      <c r="C43" s="274"/>
      <c r="D43" s="274"/>
      <c r="E43" s="274"/>
      <c r="F43" s="274"/>
      <c r="G43" s="274"/>
      <c r="H43" s="274"/>
      <c r="I43" s="275"/>
    </row>
    <row r="44" spans="1:9" x14ac:dyDescent="0.25">
      <c r="A44" s="68"/>
      <c r="B44" s="3" t="s">
        <v>87</v>
      </c>
      <c r="C44" s="31"/>
      <c r="D44" s="69"/>
      <c r="E44" s="96"/>
      <c r="F44" s="96"/>
      <c r="G44" s="202" t="s">
        <v>204</v>
      </c>
      <c r="H44" s="202" t="s">
        <v>205</v>
      </c>
      <c r="I44" s="40" t="s">
        <v>103</v>
      </c>
    </row>
    <row r="45" spans="1:9" x14ac:dyDescent="0.25">
      <c r="A45" s="68">
        <v>4.0999999999999996</v>
      </c>
      <c r="B45" s="6" t="s">
        <v>104</v>
      </c>
      <c r="C45" s="5">
        <v>66786.95</v>
      </c>
      <c r="D45" s="69"/>
      <c r="E45" s="81">
        <v>66786.95</v>
      </c>
      <c r="F45" s="81">
        <f>E45/150</f>
        <v>445.24633333333333</v>
      </c>
      <c r="G45" s="200">
        <v>70150</v>
      </c>
      <c r="H45" s="201">
        <f>+E45-G45</f>
        <v>-3363.0500000000029</v>
      </c>
      <c r="I45" s="6"/>
    </row>
    <row r="46" spans="1:9" x14ac:dyDescent="0.25">
      <c r="A46" s="68">
        <v>4.2</v>
      </c>
      <c r="B46" s="6" t="s">
        <v>105</v>
      </c>
      <c r="C46" s="5">
        <v>51689</v>
      </c>
      <c r="D46" s="69"/>
      <c r="E46" s="81">
        <v>51689</v>
      </c>
      <c r="F46" s="81">
        <f>E46/150</f>
        <v>344.59333333333331</v>
      </c>
      <c r="G46" s="200">
        <v>49500</v>
      </c>
      <c r="H46" s="201">
        <f t="shared" ref="H46:H57" si="1">+E46-G46</f>
        <v>2189</v>
      </c>
      <c r="I46" s="6"/>
    </row>
    <row r="47" spans="1:9" x14ac:dyDescent="0.25">
      <c r="A47" s="68"/>
      <c r="B47" s="3" t="s">
        <v>91</v>
      </c>
      <c r="C47" s="46"/>
      <c r="D47" s="69"/>
      <c r="E47" s="97"/>
      <c r="F47" s="81"/>
      <c r="G47" s="198"/>
      <c r="H47" s="201">
        <f t="shared" si="1"/>
        <v>0</v>
      </c>
      <c r="I47" s="6"/>
    </row>
    <row r="48" spans="1:9" x14ac:dyDescent="0.25">
      <c r="A48" s="68">
        <v>4.3</v>
      </c>
      <c r="B48" s="6" t="s">
        <v>106</v>
      </c>
      <c r="C48" s="5">
        <v>272160</v>
      </c>
      <c r="D48" s="69"/>
      <c r="E48" s="81">
        <v>272160</v>
      </c>
      <c r="F48" s="81">
        <f>E48/150</f>
        <v>1814.4</v>
      </c>
      <c r="G48" s="200">
        <v>273620</v>
      </c>
      <c r="H48" s="201">
        <f t="shared" si="1"/>
        <v>-1460</v>
      </c>
      <c r="I48" s="6"/>
    </row>
    <row r="49" spans="1:9" x14ac:dyDescent="0.25">
      <c r="A49" s="68"/>
      <c r="B49" s="3" t="s">
        <v>93</v>
      </c>
      <c r="C49" s="46"/>
      <c r="D49" s="69"/>
      <c r="E49" s="97"/>
      <c r="F49" s="81"/>
      <c r="G49" s="198"/>
      <c r="H49" s="201">
        <f t="shared" si="1"/>
        <v>0</v>
      </c>
      <c r="I49" s="6"/>
    </row>
    <row r="50" spans="1:9" ht="26.25" x14ac:dyDescent="0.25">
      <c r="A50" s="68">
        <v>4.4000000000000004</v>
      </c>
      <c r="B50" s="6" t="s">
        <v>107</v>
      </c>
      <c r="C50" s="5">
        <v>17000</v>
      </c>
      <c r="D50" s="70"/>
      <c r="E50" s="81">
        <v>17000</v>
      </c>
      <c r="F50" s="81">
        <f>E50/150</f>
        <v>113.33333333333333</v>
      </c>
      <c r="G50" s="200">
        <v>17800</v>
      </c>
      <c r="H50" s="201">
        <f t="shared" si="1"/>
        <v>-800</v>
      </c>
      <c r="I50" s="6"/>
    </row>
    <row r="51" spans="1:9" x14ac:dyDescent="0.25">
      <c r="A51" s="68">
        <v>4.5</v>
      </c>
      <c r="B51" s="47" t="s">
        <v>108</v>
      </c>
      <c r="C51" s="5">
        <v>28000</v>
      </c>
      <c r="D51" s="69"/>
      <c r="E51" s="81">
        <v>28000</v>
      </c>
      <c r="F51" s="81">
        <f>E51/150</f>
        <v>186.66666666666666</v>
      </c>
      <c r="G51" s="200">
        <v>27500</v>
      </c>
      <c r="H51" s="201">
        <f t="shared" si="1"/>
        <v>500</v>
      </c>
      <c r="I51" s="6"/>
    </row>
    <row r="52" spans="1:9" x14ac:dyDescent="0.25">
      <c r="A52" s="68"/>
      <c r="B52" s="3" t="s">
        <v>96</v>
      </c>
      <c r="C52" s="46"/>
      <c r="D52" s="69"/>
      <c r="E52" s="97"/>
      <c r="F52" s="81"/>
      <c r="G52" s="198"/>
      <c r="H52" s="201">
        <f t="shared" si="1"/>
        <v>0</v>
      </c>
      <c r="I52" s="6"/>
    </row>
    <row r="53" spans="1:9" x14ac:dyDescent="0.25">
      <c r="A53" s="68">
        <v>4.5999999999999996</v>
      </c>
      <c r="B53" s="6" t="s">
        <v>97</v>
      </c>
      <c r="C53" s="5">
        <v>27648</v>
      </c>
      <c r="D53" s="69"/>
      <c r="E53" s="81">
        <v>27648</v>
      </c>
      <c r="F53" s="81">
        <f>E53/150</f>
        <v>184.32</v>
      </c>
      <c r="G53" s="200">
        <v>29820</v>
      </c>
      <c r="H53" s="201">
        <f t="shared" si="1"/>
        <v>-2172</v>
      </c>
      <c r="I53" s="6"/>
    </row>
    <row r="54" spans="1:9" x14ac:dyDescent="0.25">
      <c r="A54" s="68"/>
      <c r="B54" s="3" t="s">
        <v>98</v>
      </c>
      <c r="C54" s="46"/>
      <c r="D54" s="69"/>
      <c r="E54" s="97"/>
      <c r="F54" s="81"/>
      <c r="G54" s="198"/>
      <c r="H54" s="201">
        <f t="shared" si="1"/>
        <v>0</v>
      </c>
      <c r="I54" s="6"/>
    </row>
    <row r="55" spans="1:9" x14ac:dyDescent="0.25">
      <c r="A55" s="68">
        <v>4.7</v>
      </c>
      <c r="B55" s="6" t="s">
        <v>99</v>
      </c>
      <c r="C55" s="5">
        <v>33000</v>
      </c>
      <c r="D55" s="84"/>
      <c r="E55" s="81">
        <v>33000</v>
      </c>
      <c r="F55" s="81">
        <f>E55/150</f>
        <v>220</v>
      </c>
      <c r="G55" s="200">
        <v>33000</v>
      </c>
      <c r="H55" s="201">
        <f t="shared" si="1"/>
        <v>0</v>
      </c>
      <c r="I55" s="6"/>
    </row>
    <row r="56" spans="1:9" x14ac:dyDescent="0.25">
      <c r="A56" s="68">
        <v>4.8</v>
      </c>
      <c r="B56" s="6" t="s">
        <v>100</v>
      </c>
      <c r="C56" s="5">
        <v>27000</v>
      </c>
      <c r="D56" s="66"/>
      <c r="E56" s="81">
        <v>27000</v>
      </c>
      <c r="F56" s="81">
        <f>E56/150</f>
        <v>180</v>
      </c>
      <c r="G56" s="200">
        <v>28500</v>
      </c>
      <c r="H56" s="201">
        <f t="shared" si="1"/>
        <v>-1500</v>
      </c>
      <c r="I56" s="6"/>
    </row>
    <row r="57" spans="1:9" x14ac:dyDescent="0.25">
      <c r="A57" s="98"/>
      <c r="B57" s="48" t="s">
        <v>109</v>
      </c>
      <c r="C57" s="35">
        <v>523283.95</v>
      </c>
      <c r="D57" s="85"/>
      <c r="E57" s="87">
        <v>523283.95</v>
      </c>
      <c r="F57" s="87">
        <f>SUM(F45:F56)</f>
        <v>3488.559666666667</v>
      </c>
      <c r="G57" s="196">
        <f>SUM(G45:G56)</f>
        <v>529890</v>
      </c>
      <c r="H57" s="196">
        <f t="shared" si="1"/>
        <v>-6606.0499999999884</v>
      </c>
      <c r="I57" s="42"/>
    </row>
    <row r="58" spans="1:9" x14ac:dyDescent="0.25">
      <c r="A58" s="99">
        <v>5</v>
      </c>
      <c r="B58" s="273" t="s">
        <v>110</v>
      </c>
      <c r="C58" s="274"/>
      <c r="D58" s="274"/>
      <c r="E58" s="274"/>
      <c r="F58" s="274"/>
      <c r="G58" s="274"/>
      <c r="H58" s="274"/>
      <c r="I58" s="275"/>
    </row>
    <row r="59" spans="1:9" ht="26.25" x14ac:dyDescent="0.25">
      <c r="A59" s="99">
        <v>5.0999999999999996</v>
      </c>
      <c r="B59" s="49" t="s">
        <v>111</v>
      </c>
      <c r="C59" s="4">
        <v>0</v>
      </c>
      <c r="D59" s="84"/>
      <c r="E59" s="100">
        <v>0</v>
      </c>
      <c r="F59" s="100"/>
      <c r="G59" s="100"/>
      <c r="H59" s="100"/>
      <c r="I59" s="40" t="s">
        <v>112</v>
      </c>
    </row>
    <row r="60" spans="1:9" x14ac:dyDescent="0.25">
      <c r="A60" s="99">
        <v>5.2</v>
      </c>
      <c r="B60" s="49" t="s">
        <v>113</v>
      </c>
      <c r="C60" s="4">
        <v>3915</v>
      </c>
      <c r="D60" s="84"/>
      <c r="E60" s="88">
        <v>3915</v>
      </c>
      <c r="F60" s="101">
        <f t="shared" ref="F60:F71" si="2">E60/150</f>
        <v>26.1</v>
      </c>
      <c r="G60" s="101"/>
      <c r="H60" s="101"/>
      <c r="I60" s="40"/>
    </row>
    <row r="61" spans="1:9" x14ac:dyDescent="0.25">
      <c r="A61" s="99"/>
      <c r="B61" s="50" t="s">
        <v>114</v>
      </c>
      <c r="C61" s="4"/>
      <c r="D61" s="84"/>
      <c r="E61" s="88"/>
      <c r="F61" s="101">
        <f t="shared" si="2"/>
        <v>0</v>
      </c>
      <c r="G61" s="101"/>
      <c r="H61" s="101"/>
      <c r="I61" s="40"/>
    </row>
    <row r="62" spans="1:9" x14ac:dyDescent="0.25">
      <c r="A62" s="99">
        <v>5.3</v>
      </c>
      <c r="B62" s="49" t="s">
        <v>115</v>
      </c>
      <c r="C62" s="4">
        <v>288000</v>
      </c>
      <c r="D62" s="84"/>
      <c r="E62" s="88">
        <v>288000</v>
      </c>
      <c r="F62" s="101">
        <f t="shared" si="2"/>
        <v>1920</v>
      </c>
      <c r="G62" s="101"/>
      <c r="H62" s="101"/>
      <c r="I62" s="40"/>
    </row>
    <row r="63" spans="1:9" ht="25.5" x14ac:dyDescent="0.25">
      <c r="A63" s="99"/>
      <c r="B63" s="50" t="s">
        <v>116</v>
      </c>
      <c r="C63" s="4"/>
      <c r="D63" s="84"/>
      <c r="E63" s="88"/>
      <c r="F63" s="100">
        <f t="shared" si="2"/>
        <v>0</v>
      </c>
      <c r="G63" s="100"/>
      <c r="H63" s="100"/>
      <c r="I63" s="40"/>
    </row>
    <row r="64" spans="1:9" x14ac:dyDescent="0.25">
      <c r="A64" s="99">
        <v>5.4</v>
      </c>
      <c r="B64" s="49" t="s">
        <v>117</v>
      </c>
      <c r="C64" s="4">
        <v>44000</v>
      </c>
      <c r="D64" s="84"/>
      <c r="E64" s="88">
        <v>44000</v>
      </c>
      <c r="F64" s="101">
        <f t="shared" si="2"/>
        <v>293.33333333333331</v>
      </c>
      <c r="G64" s="101"/>
      <c r="H64" s="101"/>
      <c r="I64" s="40"/>
    </row>
    <row r="65" spans="1:9" x14ac:dyDescent="0.25">
      <c r="A65" s="68">
        <v>5.5</v>
      </c>
      <c r="B65" s="49" t="s">
        <v>118</v>
      </c>
      <c r="C65" s="51">
        <v>97000</v>
      </c>
      <c r="D65" s="84"/>
      <c r="E65" s="88">
        <v>97000</v>
      </c>
      <c r="F65" s="101">
        <f t="shared" si="2"/>
        <v>646.66666666666663</v>
      </c>
      <c r="G65" s="101"/>
      <c r="H65" s="101"/>
      <c r="I65" s="40"/>
    </row>
    <row r="66" spans="1:9" x14ac:dyDescent="0.25">
      <c r="A66" s="68"/>
      <c r="B66" s="50" t="s">
        <v>119</v>
      </c>
      <c r="C66" s="6"/>
      <c r="D66" s="84"/>
      <c r="E66" s="90"/>
      <c r="F66" s="100">
        <f t="shared" si="2"/>
        <v>0</v>
      </c>
      <c r="G66" s="100"/>
      <c r="H66" s="100"/>
      <c r="I66" s="40" t="s">
        <v>120</v>
      </c>
    </row>
    <row r="67" spans="1:9" x14ac:dyDescent="0.25">
      <c r="A67" s="68">
        <v>5.6</v>
      </c>
      <c r="B67" s="49" t="s">
        <v>121</v>
      </c>
      <c r="C67" s="4">
        <v>26100</v>
      </c>
      <c r="D67" s="84"/>
      <c r="E67" s="88">
        <v>26100</v>
      </c>
      <c r="F67" s="101">
        <f t="shared" si="2"/>
        <v>174</v>
      </c>
      <c r="G67" s="101"/>
      <c r="H67" s="101"/>
      <c r="I67" s="40"/>
    </row>
    <row r="68" spans="1:9" x14ac:dyDescent="0.25">
      <c r="A68" s="68">
        <v>5.7</v>
      </c>
      <c r="B68" s="49" t="s">
        <v>122</v>
      </c>
      <c r="C68" s="4">
        <v>18792</v>
      </c>
      <c r="D68" s="66"/>
      <c r="E68" s="88">
        <v>18792</v>
      </c>
      <c r="F68" s="101">
        <f t="shared" si="2"/>
        <v>125.28</v>
      </c>
      <c r="G68" s="114"/>
      <c r="H68" s="114"/>
      <c r="I68" s="31"/>
    </row>
    <row r="69" spans="1:9" x14ac:dyDescent="0.25">
      <c r="A69" s="68"/>
      <c r="B69" s="50" t="s">
        <v>98</v>
      </c>
      <c r="C69" s="6"/>
      <c r="D69" s="84"/>
      <c r="E69" s="90"/>
      <c r="F69" s="100">
        <f t="shared" si="2"/>
        <v>0</v>
      </c>
      <c r="G69" s="100"/>
      <c r="H69" s="100"/>
      <c r="I69" s="41"/>
    </row>
    <row r="70" spans="1:9" x14ac:dyDescent="0.25">
      <c r="A70" s="68">
        <v>5.8</v>
      </c>
      <c r="B70" s="49" t="s">
        <v>99</v>
      </c>
      <c r="C70" s="4">
        <v>33000</v>
      </c>
      <c r="D70" s="69"/>
      <c r="E70" s="88">
        <v>33000</v>
      </c>
      <c r="F70" s="101">
        <f t="shared" si="2"/>
        <v>220</v>
      </c>
      <c r="G70" s="101"/>
      <c r="H70" s="101"/>
      <c r="I70" s="6"/>
    </row>
    <row r="71" spans="1:9" x14ac:dyDescent="0.25">
      <c r="A71" s="68">
        <v>5.9</v>
      </c>
      <c r="B71" s="49" t="s">
        <v>100</v>
      </c>
      <c r="C71" s="4">
        <v>33750</v>
      </c>
      <c r="D71" s="69"/>
      <c r="E71" s="88">
        <v>33750</v>
      </c>
      <c r="F71" s="101">
        <f t="shared" si="2"/>
        <v>225</v>
      </c>
      <c r="G71" s="101"/>
      <c r="H71" s="101"/>
      <c r="I71" s="6"/>
    </row>
    <row r="72" spans="1:9" x14ac:dyDescent="0.25">
      <c r="A72" s="68"/>
      <c r="B72" s="44" t="s">
        <v>123</v>
      </c>
      <c r="C72" s="45">
        <f>SUM(C59:C71)</f>
        <v>544557</v>
      </c>
      <c r="D72" s="94"/>
      <c r="E72" s="95">
        <f>SUM(E59:E71)</f>
        <v>544557</v>
      </c>
      <c r="F72" s="95">
        <f>SUM(F60:F71)</f>
        <v>3630.38</v>
      </c>
      <c r="G72" s="95"/>
      <c r="H72" s="95"/>
      <c r="I72" s="44"/>
    </row>
    <row r="73" spans="1:9" x14ac:dyDescent="0.25">
      <c r="A73" s="68"/>
      <c r="B73" s="52"/>
      <c r="C73" s="53"/>
      <c r="D73" s="69"/>
      <c r="E73" s="102"/>
      <c r="F73" s="102"/>
      <c r="G73" s="102"/>
      <c r="H73" s="102"/>
      <c r="I73" s="6"/>
    </row>
    <row r="74" spans="1:9" x14ac:dyDescent="0.25">
      <c r="A74" s="68">
        <v>6</v>
      </c>
      <c r="B74" s="54" t="s">
        <v>124</v>
      </c>
      <c r="C74" s="53"/>
      <c r="D74" s="69"/>
      <c r="E74" s="102"/>
      <c r="F74" s="102"/>
      <c r="G74" s="102"/>
      <c r="H74" s="102"/>
      <c r="I74" s="6"/>
    </row>
    <row r="75" spans="1:9" ht="25.5" x14ac:dyDescent="0.25">
      <c r="A75" s="68" t="s">
        <v>125</v>
      </c>
      <c r="B75" s="55" t="s">
        <v>126</v>
      </c>
      <c r="C75" s="6"/>
      <c r="D75" s="69"/>
      <c r="E75" s="102"/>
      <c r="F75" s="102"/>
      <c r="G75" s="102"/>
      <c r="H75" s="102"/>
      <c r="I75" s="40" t="s">
        <v>127</v>
      </c>
    </row>
    <row r="76" spans="1:9" x14ac:dyDescent="0.25">
      <c r="A76" s="68" t="s">
        <v>128</v>
      </c>
      <c r="B76" s="56" t="s">
        <v>129</v>
      </c>
      <c r="C76" s="6"/>
      <c r="D76" s="69"/>
      <c r="E76" s="102"/>
      <c r="F76" s="102"/>
      <c r="G76" s="102"/>
      <c r="H76" s="102"/>
      <c r="I76" s="6"/>
    </row>
    <row r="77" spans="1:9" ht="25.5" x14ac:dyDescent="0.25">
      <c r="A77" s="68" t="s">
        <v>130</v>
      </c>
      <c r="B77" s="56" t="s">
        <v>131</v>
      </c>
      <c r="C77" s="6"/>
      <c r="D77" s="69"/>
      <c r="E77" s="102"/>
      <c r="F77" s="102"/>
      <c r="G77" s="102"/>
      <c r="H77" s="102"/>
      <c r="I77" s="6"/>
    </row>
    <row r="78" spans="1:9" ht="25.5" x14ac:dyDescent="0.25">
      <c r="A78" s="68" t="s">
        <v>132</v>
      </c>
      <c r="B78" s="56" t="s">
        <v>133</v>
      </c>
      <c r="C78" s="6"/>
      <c r="D78" s="69"/>
      <c r="E78" s="102"/>
      <c r="F78" s="102"/>
      <c r="G78" s="102"/>
      <c r="H78" s="102"/>
      <c r="I78" s="6"/>
    </row>
    <row r="79" spans="1:9" ht="25.5" x14ac:dyDescent="0.25">
      <c r="A79" s="68" t="s">
        <v>134</v>
      </c>
      <c r="B79" s="56" t="s">
        <v>135</v>
      </c>
      <c r="C79" s="6"/>
      <c r="D79" s="69"/>
      <c r="E79" s="102"/>
      <c r="F79" s="102"/>
      <c r="G79" s="102"/>
      <c r="H79" s="102"/>
      <c r="I79" s="6"/>
    </row>
    <row r="80" spans="1:9" ht="25.5" x14ac:dyDescent="0.25">
      <c r="A80" s="68" t="s">
        <v>136</v>
      </c>
      <c r="B80" s="56" t="s">
        <v>137</v>
      </c>
      <c r="C80" s="6"/>
      <c r="D80" s="69"/>
      <c r="E80" s="102"/>
      <c r="F80" s="102"/>
      <c r="G80" s="102"/>
      <c r="H80" s="102"/>
      <c r="I80" s="6"/>
    </row>
    <row r="81" spans="1:9" ht="25.5" x14ac:dyDescent="0.25">
      <c r="A81" s="68" t="s">
        <v>138</v>
      </c>
      <c r="B81" s="49" t="s">
        <v>139</v>
      </c>
      <c r="C81" s="6"/>
      <c r="D81" s="69"/>
      <c r="E81" s="102"/>
      <c r="F81" s="102"/>
      <c r="G81" s="102"/>
      <c r="H81" s="102"/>
      <c r="I81" s="6"/>
    </row>
    <row r="82" spans="1:9" ht="38.25" x14ac:dyDescent="0.25">
      <c r="A82" s="68" t="s">
        <v>140</v>
      </c>
      <c r="B82" s="56" t="s">
        <v>141</v>
      </c>
      <c r="C82" s="6">
        <v>0</v>
      </c>
      <c r="D82" s="90">
        <v>125000</v>
      </c>
      <c r="E82" s="90">
        <v>125000</v>
      </c>
      <c r="F82" s="81">
        <f>E82/150</f>
        <v>833.33333333333337</v>
      </c>
      <c r="G82" s="81"/>
      <c r="H82" s="81"/>
      <c r="I82" s="6"/>
    </row>
    <row r="83" spans="1:9" ht="25.5" x14ac:dyDescent="0.25">
      <c r="A83" s="68" t="s">
        <v>142</v>
      </c>
      <c r="B83" s="57" t="s">
        <v>143</v>
      </c>
      <c r="C83" s="6">
        <v>0</v>
      </c>
      <c r="D83" s="90">
        <v>125000</v>
      </c>
      <c r="E83" s="90">
        <v>125000</v>
      </c>
      <c r="F83" s="81">
        <f>E83/150</f>
        <v>833.33333333333337</v>
      </c>
      <c r="G83" s="81"/>
      <c r="H83" s="81"/>
      <c r="I83" s="6"/>
    </row>
    <row r="84" spans="1:9" x14ac:dyDescent="0.25">
      <c r="A84" s="68"/>
      <c r="B84" s="58" t="s">
        <v>144</v>
      </c>
      <c r="C84" s="42">
        <f>SUM(C82:C83)</f>
        <v>0</v>
      </c>
      <c r="D84" s="103">
        <f>SUM(D82:D83)</f>
        <v>250000</v>
      </c>
      <c r="E84" s="103">
        <f>SUM(E82:E83)</f>
        <v>250000</v>
      </c>
      <c r="F84" s="103">
        <f>SUM(F82:F83)</f>
        <v>1666.6666666666667</v>
      </c>
      <c r="G84" s="103"/>
      <c r="H84" s="103"/>
      <c r="I84" s="42"/>
    </row>
    <row r="85" spans="1:9" s="120" customFormat="1" ht="63.75" x14ac:dyDescent="0.25">
      <c r="A85" s="119">
        <v>7</v>
      </c>
      <c r="B85" s="115" t="s">
        <v>145</v>
      </c>
      <c r="C85" s="2"/>
      <c r="D85" s="83"/>
      <c r="E85" s="137"/>
      <c r="F85" s="137"/>
      <c r="G85" s="116"/>
      <c r="H85" s="262" t="s">
        <v>164</v>
      </c>
      <c r="I85" s="2"/>
    </row>
    <row r="86" spans="1:9" s="120" customFormat="1" ht="38.25" x14ac:dyDescent="0.25">
      <c r="A86" s="119">
        <v>7.1</v>
      </c>
      <c r="B86" s="117" t="s">
        <v>42</v>
      </c>
      <c r="C86" s="138">
        <v>200000</v>
      </c>
      <c r="D86" s="139">
        <v>75000</v>
      </c>
      <c r="E86" s="140">
        <v>275000</v>
      </c>
      <c r="F86" s="140">
        <f>E86/150</f>
        <v>1833.3333333333333</v>
      </c>
      <c r="G86" s="118">
        <v>75000</v>
      </c>
      <c r="H86" s="263"/>
      <c r="I86" s="2"/>
    </row>
    <row r="87" spans="1:9" s="120" customFormat="1" ht="51" x14ac:dyDescent="0.25">
      <c r="A87" s="119">
        <v>7.2</v>
      </c>
      <c r="B87" s="117" t="s">
        <v>43</v>
      </c>
      <c r="C87" s="138" t="s">
        <v>146</v>
      </c>
      <c r="D87" s="139">
        <v>60000</v>
      </c>
      <c r="E87" s="140">
        <v>220000</v>
      </c>
      <c r="F87" s="140">
        <f>E87/150</f>
        <v>1466.6666666666667</v>
      </c>
      <c r="G87" s="118">
        <v>60000</v>
      </c>
      <c r="H87" s="263"/>
      <c r="I87" s="2"/>
    </row>
    <row r="88" spans="1:9" s="120" customFormat="1" ht="38.25" x14ac:dyDescent="0.25">
      <c r="A88" s="119">
        <v>7.3</v>
      </c>
      <c r="B88" s="117" t="s">
        <v>44</v>
      </c>
      <c r="C88" s="138" t="s">
        <v>147</v>
      </c>
      <c r="D88" s="139">
        <v>45000</v>
      </c>
      <c r="E88" s="140">
        <v>165000</v>
      </c>
      <c r="F88" s="140">
        <f>E88/150</f>
        <v>1100</v>
      </c>
      <c r="G88" s="118">
        <v>45000</v>
      </c>
      <c r="H88" s="264"/>
      <c r="I88" s="2"/>
    </row>
    <row r="89" spans="1:9" x14ac:dyDescent="0.25">
      <c r="A89" s="68"/>
      <c r="B89" s="58" t="s">
        <v>148</v>
      </c>
      <c r="C89" s="60">
        <f>SUM(C86:C88)</f>
        <v>200000</v>
      </c>
      <c r="D89" s="104">
        <f>SUM(D86:D88)</f>
        <v>180000</v>
      </c>
      <c r="E89" s="105">
        <f>SUM(E86:E88)</f>
        <v>660000</v>
      </c>
      <c r="F89" s="105">
        <f>SUM(F86:F88)</f>
        <v>4400</v>
      </c>
      <c r="G89" s="105"/>
      <c r="H89" s="105"/>
      <c r="I89" s="42"/>
    </row>
    <row r="90" spans="1:9" x14ac:dyDescent="0.25">
      <c r="A90" s="68">
        <v>8</v>
      </c>
      <c r="B90" s="59" t="s">
        <v>149</v>
      </c>
      <c r="C90" s="39"/>
      <c r="D90" s="80"/>
      <c r="E90" s="106"/>
      <c r="F90" s="106"/>
      <c r="G90" s="106"/>
      <c r="H90" s="106"/>
      <c r="I90" s="40" t="s">
        <v>150</v>
      </c>
    </row>
    <row r="91" spans="1:9" x14ac:dyDescent="0.25">
      <c r="A91" s="68">
        <v>8.1</v>
      </c>
      <c r="B91" s="15" t="s">
        <v>151</v>
      </c>
      <c r="C91" s="61">
        <v>0</v>
      </c>
      <c r="D91" s="107">
        <v>0</v>
      </c>
      <c r="E91" s="108">
        <v>0</v>
      </c>
      <c r="F91" s="108">
        <f>SUM(C91:E91)</f>
        <v>0</v>
      </c>
      <c r="G91" s="108"/>
      <c r="H91" s="108"/>
      <c r="I91" s="6"/>
    </row>
    <row r="92" spans="1:9" ht="25.5" x14ac:dyDescent="0.25">
      <c r="A92" s="68">
        <v>8.1999999999999993</v>
      </c>
      <c r="B92" s="16" t="s">
        <v>152</v>
      </c>
      <c r="C92" s="61">
        <v>0</v>
      </c>
      <c r="D92" s="107">
        <v>0</v>
      </c>
      <c r="E92" s="108">
        <v>0</v>
      </c>
      <c r="F92" s="108">
        <f>SUM(C92:E92)</f>
        <v>0</v>
      </c>
      <c r="G92" s="108"/>
      <c r="H92" s="108"/>
      <c r="I92" s="6"/>
    </row>
    <row r="93" spans="1:9" ht="25.5" x14ac:dyDescent="0.25">
      <c r="A93" s="68">
        <v>8.3000000000000007</v>
      </c>
      <c r="B93" s="16" t="s">
        <v>153</v>
      </c>
      <c r="C93" s="61">
        <v>0</v>
      </c>
      <c r="D93" s="107">
        <v>0</v>
      </c>
      <c r="E93" s="108">
        <v>0</v>
      </c>
      <c r="F93" s="108">
        <f>SUM(C93:E93)</f>
        <v>0</v>
      </c>
      <c r="G93" s="108"/>
      <c r="H93" s="108"/>
      <c r="I93" s="6"/>
    </row>
    <row r="94" spans="1:9" x14ac:dyDescent="0.25">
      <c r="A94" s="68">
        <v>8.4</v>
      </c>
      <c r="B94" s="16" t="s">
        <v>154</v>
      </c>
      <c r="C94" s="61">
        <v>0</v>
      </c>
      <c r="D94" s="107">
        <v>0</v>
      </c>
      <c r="E94" s="108">
        <v>0</v>
      </c>
      <c r="F94" s="108">
        <f>SUM(C94:E94)</f>
        <v>0</v>
      </c>
      <c r="G94" s="108"/>
      <c r="H94" s="108"/>
      <c r="I94" s="6"/>
    </row>
    <row r="95" spans="1:9" x14ac:dyDescent="0.25">
      <c r="A95" s="68"/>
      <c r="B95" s="58" t="s">
        <v>155</v>
      </c>
      <c r="C95" s="62">
        <f>SUM(C91:C94)</f>
        <v>0</v>
      </c>
      <c r="D95" s="109">
        <f>SUM(D91:D94)</f>
        <v>0</v>
      </c>
      <c r="E95" s="110">
        <f>SUM(E91:E94)</f>
        <v>0</v>
      </c>
      <c r="F95" s="110">
        <f>SUM(C95:E95)</f>
        <v>0</v>
      </c>
      <c r="G95" s="110"/>
      <c r="H95" s="110"/>
      <c r="I95" s="6"/>
    </row>
    <row r="96" spans="1:9" ht="25.5" x14ac:dyDescent="0.25">
      <c r="A96" s="68">
        <v>9</v>
      </c>
      <c r="B96" s="59" t="s">
        <v>156</v>
      </c>
      <c r="C96" s="61">
        <v>0</v>
      </c>
      <c r="D96" s="107">
        <v>0</v>
      </c>
      <c r="E96" s="108">
        <v>0</v>
      </c>
      <c r="F96" s="108"/>
      <c r="G96" s="108"/>
      <c r="H96" s="108"/>
      <c r="I96" s="6"/>
    </row>
    <row r="97" spans="1:9" ht="25.5" x14ac:dyDescent="0.25">
      <c r="A97" s="68">
        <v>9.1</v>
      </c>
      <c r="B97" s="15" t="s">
        <v>157</v>
      </c>
      <c r="C97" s="61">
        <v>0</v>
      </c>
      <c r="D97" s="107">
        <v>0</v>
      </c>
      <c r="E97" s="108">
        <v>0</v>
      </c>
      <c r="F97" s="108">
        <f>E97/150</f>
        <v>0</v>
      </c>
      <c r="G97" s="108"/>
      <c r="H97" s="108"/>
      <c r="I97" s="40" t="s">
        <v>150</v>
      </c>
    </row>
    <row r="98" spans="1:9" ht="25.5" x14ac:dyDescent="0.25">
      <c r="A98" s="68">
        <v>9.1999999999999993</v>
      </c>
      <c r="B98" s="16" t="s">
        <v>158</v>
      </c>
      <c r="C98" s="63">
        <v>0</v>
      </c>
      <c r="D98" s="111">
        <v>0</v>
      </c>
      <c r="E98" s="111">
        <f>C98+D98</f>
        <v>0</v>
      </c>
      <c r="F98" s="111">
        <f>E98/150</f>
        <v>0</v>
      </c>
      <c r="G98" s="111"/>
      <c r="H98" s="111"/>
      <c r="I98" s="40" t="s">
        <v>150</v>
      </c>
    </row>
    <row r="99" spans="1:9" x14ac:dyDescent="0.25">
      <c r="A99" s="68">
        <v>9.3000000000000007</v>
      </c>
      <c r="B99" s="16" t="s">
        <v>159</v>
      </c>
      <c r="C99" s="63">
        <v>0</v>
      </c>
      <c r="D99" s="111">
        <v>0</v>
      </c>
      <c r="E99" s="111">
        <f>C99+D99</f>
        <v>0</v>
      </c>
      <c r="F99" s="111">
        <f>E99/150</f>
        <v>0</v>
      </c>
      <c r="G99" s="111"/>
      <c r="H99" s="111"/>
      <c r="I99" s="40" t="s">
        <v>150</v>
      </c>
    </row>
    <row r="100" spans="1:9" x14ac:dyDescent="0.25">
      <c r="A100" s="68"/>
      <c r="B100" s="16" t="s">
        <v>160</v>
      </c>
      <c r="C100" s="63"/>
      <c r="D100" s="111"/>
      <c r="E100" s="111">
        <f>C100+D100</f>
        <v>0</v>
      </c>
      <c r="F100" s="111">
        <f>E100/150</f>
        <v>0</v>
      </c>
      <c r="G100" s="111"/>
      <c r="H100" s="111"/>
      <c r="I100" s="40" t="s">
        <v>161</v>
      </c>
    </row>
    <row r="101" spans="1:9" x14ac:dyDescent="0.25">
      <c r="A101" s="89"/>
      <c r="B101" s="58" t="s">
        <v>162</v>
      </c>
      <c r="C101" s="64">
        <f>SUM(C97:C100)</f>
        <v>0</v>
      </c>
      <c r="D101" s="112">
        <f>SUM(D97:D100)</f>
        <v>0</v>
      </c>
      <c r="E101" s="112">
        <f>SUM(E97:E100)</f>
        <v>0</v>
      </c>
      <c r="F101" s="112">
        <f>E101/150</f>
        <v>0</v>
      </c>
      <c r="G101" s="112"/>
      <c r="H101" s="112"/>
      <c r="I101" s="36"/>
    </row>
    <row r="102" spans="1:9" ht="26.25" x14ac:dyDescent="0.25">
      <c r="A102" s="69"/>
      <c r="B102" s="36" t="s">
        <v>163</v>
      </c>
      <c r="C102" s="65">
        <f>C101+C95+C89+C84+C72+C57+C42+C27+C16</f>
        <v>2093895.5299999998</v>
      </c>
      <c r="D102" s="113">
        <f>D101+D95+D89+D84+D72+D57+D42+D27+D16</f>
        <v>630000</v>
      </c>
      <c r="E102" s="113">
        <f>E101+E95+E89+E84+E72+E57+E42+E27+E16</f>
        <v>3003895.53</v>
      </c>
      <c r="F102" s="113">
        <f>F101+F95+F89+F84+F72+F57+F42+F27+F16</f>
        <v>20025.9702</v>
      </c>
      <c r="G102" s="113"/>
      <c r="H102" s="113"/>
      <c r="I102" s="36"/>
    </row>
  </sheetData>
  <mergeCells count="8">
    <mergeCell ref="H85:H88"/>
    <mergeCell ref="A1:I1"/>
    <mergeCell ref="A2:I2"/>
    <mergeCell ref="B10:I10"/>
    <mergeCell ref="B17:I17"/>
    <mergeCell ref="B28:I28"/>
    <mergeCell ref="B43:I43"/>
    <mergeCell ref="B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Sheet</vt:lpstr>
      <vt:lpstr>Schedules of Actual Expenses</vt:lpstr>
      <vt:lpstr>Main Budget Sheet </vt:lpstr>
      <vt:lpstr>'Schedules of Actual Expenses'!Print_Area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2017-06-25T14:38:46Z</dcterms:modified>
</cp:coreProperties>
</file>