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none" autoCompressPictures="0" defaultThemeVersion="124226"/>
  <bookViews>
    <workbookView xWindow="240" yWindow="240" windowWidth="20730" windowHeight="11760"/>
  </bookViews>
  <sheets>
    <sheet name="PROJECT BUDGET" sheetId="1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1"/>
  <c r="C19"/>
  <c r="C20"/>
  <c r="C17"/>
  <c r="C21"/>
  <c r="D21"/>
  <c r="E21"/>
  <c r="E46"/>
  <c r="E50"/>
  <c r="E54"/>
  <c r="E53"/>
  <c r="C46"/>
  <c r="C50"/>
  <c r="C54"/>
  <c r="C55"/>
  <c r="D55"/>
  <c r="D46"/>
  <c r="D50"/>
  <c r="D54"/>
  <c r="D53"/>
  <c r="D52"/>
  <c r="C53"/>
  <c r="C52"/>
  <c r="C43"/>
  <c r="D43"/>
  <c r="D44"/>
  <c r="C40"/>
  <c r="D40"/>
  <c r="C24"/>
  <c r="C25"/>
  <c r="C26"/>
  <c r="C27"/>
  <c r="C28"/>
  <c r="C29"/>
  <c r="C30"/>
  <c r="D30"/>
  <c r="C8"/>
  <c r="D8"/>
  <c r="D9"/>
  <c r="D10"/>
  <c r="D11"/>
  <c r="D12"/>
  <c r="D13"/>
  <c r="D14"/>
  <c r="E43"/>
  <c r="E44"/>
  <c r="E40"/>
  <c r="E30"/>
  <c r="E14"/>
  <c r="C44"/>
  <c r="C14"/>
  <c r="B53"/>
  <c r="D34"/>
  <c r="E34"/>
  <c r="D35"/>
  <c r="E35"/>
  <c r="D36"/>
  <c r="E36"/>
  <c r="D37"/>
  <c r="E37"/>
  <c r="D38"/>
  <c r="E38"/>
  <c r="D39"/>
  <c r="E39"/>
  <c r="D33"/>
  <c r="E33"/>
  <c r="D25"/>
  <c r="E25"/>
  <c r="D26"/>
  <c r="E26"/>
  <c r="D27"/>
  <c r="E27"/>
  <c r="D28"/>
  <c r="E28"/>
  <c r="D29"/>
  <c r="E29"/>
  <c r="D24"/>
  <c r="E24"/>
  <c r="D18"/>
  <c r="E18"/>
  <c r="D19"/>
  <c r="E19"/>
  <c r="D20"/>
  <c r="E20"/>
  <c r="D17"/>
  <c r="E17"/>
  <c r="E9"/>
  <c r="E10"/>
  <c r="E11"/>
  <c r="E12"/>
  <c r="E13"/>
  <c r="E8"/>
  <c r="B14"/>
</calcChain>
</file>

<file path=xl/sharedStrings.xml><?xml version="1.0" encoding="utf-8"?>
<sst xmlns="http://schemas.openxmlformats.org/spreadsheetml/2006/main" count="52" uniqueCount="46">
  <si>
    <t>Rent</t>
  </si>
  <si>
    <t>House Keeping</t>
  </si>
  <si>
    <t>Program Implementation Cost</t>
  </si>
  <si>
    <t>No. of People</t>
  </si>
  <si>
    <t>Program planning Team</t>
  </si>
  <si>
    <t>Central Operations &amp; Execution Team</t>
  </si>
  <si>
    <t>Central Adminstration Team</t>
  </si>
  <si>
    <t>Communication &amp; Fundraising Team</t>
  </si>
  <si>
    <t>Management Team</t>
  </si>
  <si>
    <t xml:space="preserve">Total No. of People </t>
  </si>
  <si>
    <t>Dance, Music &amp; Theatre</t>
  </si>
  <si>
    <t>Taekwondo</t>
  </si>
  <si>
    <t>Total Amount - Monthly</t>
  </si>
  <si>
    <t>Operational Cost- Learning Centres</t>
  </si>
  <si>
    <t>Material Supplies</t>
  </si>
  <si>
    <t>Conveyance</t>
  </si>
  <si>
    <t>Electricity, phone, water &amp; news paper</t>
  </si>
  <si>
    <t>Parents Meeting Expenses</t>
  </si>
  <si>
    <t>Miscellaneous Expenses</t>
  </si>
  <si>
    <t>Total OperationalEx - Learning centres - Monthly</t>
  </si>
  <si>
    <t>Operational Cost - Head office</t>
  </si>
  <si>
    <t>Electricity, Water, Telephone &amp; news paper</t>
  </si>
  <si>
    <t>Communication Material, Annual Reports &amp; printing</t>
  </si>
  <si>
    <t>Staff Meeting &amp; Welfare</t>
  </si>
  <si>
    <t>Auditor Fee (30k per annum - 2500 per month)</t>
  </si>
  <si>
    <t>Travel &amp; Conveyance</t>
  </si>
  <si>
    <t>Total OperationalEx - Head Office - Monthly</t>
  </si>
  <si>
    <t>Educational Program</t>
  </si>
  <si>
    <t>Exposure Trips for Children</t>
  </si>
  <si>
    <t xml:space="preserve">Total Educationa Program </t>
  </si>
  <si>
    <t>Creativity Sessions (beads, murals, art &amp; craft &amp; painting)</t>
  </si>
  <si>
    <t xml:space="preserve">Extra Curricular Program </t>
  </si>
  <si>
    <t>Life Skills Programme</t>
  </si>
  <si>
    <t>Project Budget - to serve 3000 children across 15 learning centres on a daily basis</t>
  </si>
  <si>
    <t>Monthly - INR</t>
  </si>
  <si>
    <t>Total Education Trips</t>
  </si>
  <si>
    <t>Program Content Development (one time charges)</t>
  </si>
  <si>
    <t>Per child cost per month</t>
  </si>
  <si>
    <t>Grand Total of Program Implementation Cost per month</t>
  </si>
  <si>
    <t>Monthly Implementation Cost</t>
  </si>
  <si>
    <t>15 learning centres</t>
  </si>
  <si>
    <t>Monthly - USD</t>
  </si>
  <si>
    <t>Per Annum-USD</t>
  </si>
  <si>
    <t>Program Implementation Cost - People</t>
  </si>
  <si>
    <r>
      <t>Program Implementation Team (</t>
    </r>
    <r>
      <rPr>
        <sz val="12"/>
        <color theme="1"/>
        <rFont val="Calibri"/>
        <family val="2"/>
        <scheme val="minor"/>
      </rPr>
      <t xml:space="preserve">full time </t>
    </r>
    <r>
      <rPr>
        <sz val="12"/>
        <color theme="1"/>
        <rFont val="Calibri"/>
        <family val="2"/>
        <scheme val="minor"/>
      </rPr>
      <t>per centre 2 people)</t>
    </r>
  </si>
  <si>
    <t>Total amount inclusive of program content development expenses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</si>
</sst>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name val="Calibri"/>
      <scheme val="minor"/>
    </font>
    <font>
      <sz val="24"/>
      <name val="Calibri"/>
      <scheme val="minor"/>
    </font>
    <font>
      <sz val="26"/>
      <name val="Calibri"/>
      <scheme val="minor"/>
    </font>
    <font>
      <b/>
      <sz val="16"/>
      <color theme="1"/>
      <name val="Calibri"/>
      <scheme val="minor"/>
    </font>
    <font>
      <b/>
      <sz val="1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2" xfId="0" applyBorder="1"/>
    <xf numFmtId="0" fontId="0" fillId="0" borderId="2" xfId="0" applyFill="1" applyBorder="1"/>
    <xf numFmtId="0" fontId="7" fillId="2" borderId="2" xfId="0" applyFont="1" applyFill="1" applyBorder="1"/>
    <xf numFmtId="0" fontId="4" fillId="3" borderId="2" xfId="0" applyFont="1" applyFill="1" applyBorder="1"/>
    <xf numFmtId="0" fontId="4" fillId="0" borderId="2" xfId="0" applyFont="1" applyBorder="1"/>
    <xf numFmtId="0" fontId="0" fillId="3" borderId="2" xfId="0" applyFill="1" applyBorder="1"/>
    <xf numFmtId="0" fontId="0" fillId="4" borderId="2" xfId="0" applyFill="1" applyBorder="1"/>
    <xf numFmtId="0" fontId="8" fillId="4" borderId="2" xfId="0" applyFont="1" applyFill="1" applyBorder="1"/>
    <xf numFmtId="0" fontId="8" fillId="2" borderId="2" xfId="0" applyFont="1" applyFill="1" applyBorder="1"/>
    <xf numFmtId="0" fontId="0" fillId="2" borderId="2" xfId="0" applyFill="1" applyBorder="1"/>
    <xf numFmtId="1" fontId="0" fillId="0" borderId="2" xfId="0" applyNumberFormat="1" applyBorder="1" applyAlignment="1"/>
    <xf numFmtId="1" fontId="0" fillId="0" borderId="2" xfId="0" applyNumberFormat="1" applyBorder="1"/>
    <xf numFmtId="0" fontId="8" fillId="3" borderId="2" xfId="0" applyFont="1" applyFill="1" applyBorder="1"/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0" fontId="0" fillId="0" borderId="2" xfId="0" applyFont="1" applyBorder="1"/>
    <xf numFmtId="0" fontId="7" fillId="4" borderId="2" xfId="0" applyFont="1" applyFill="1" applyBorder="1"/>
    <xf numFmtId="1" fontId="8" fillId="4" borderId="2" xfId="0" applyNumberFormat="1" applyFont="1" applyFill="1" applyBorder="1"/>
    <xf numFmtId="1" fontId="8" fillId="0" borderId="2" xfId="0" applyNumberFormat="1" applyFont="1" applyBorder="1"/>
    <xf numFmtId="0" fontId="9" fillId="2" borderId="3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3" fillId="0" borderId="2" xfId="0" applyFont="1" applyBorder="1"/>
    <xf numFmtId="0" fontId="9" fillId="0" borderId="3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4" fillId="0" borderId="2" xfId="0" applyFont="1" applyBorder="1" applyAlignment="1">
      <alignment horizontal="right"/>
    </xf>
    <xf numFmtId="0" fontId="0" fillId="0" borderId="2" xfId="0" applyBorder="1" applyAlignment="1"/>
    <xf numFmtId="1" fontId="0" fillId="2" borderId="2" xfId="0" applyNumberFormat="1" applyFill="1" applyBorder="1"/>
    <xf numFmtId="0" fontId="11" fillId="0" borderId="4" xfId="0" applyFont="1" applyFill="1" applyBorder="1" applyAlignment="1">
      <alignment horizontal="left" wrapText="1"/>
    </xf>
    <xf numFmtId="0" fontId="11" fillId="0" borderId="3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1" fontId="7" fillId="2" borderId="2" xfId="0" applyNumberFormat="1" applyFont="1" applyFill="1" applyBorder="1"/>
    <xf numFmtId="1" fontId="4" fillId="0" borderId="2" xfId="0" applyNumberFormat="1" applyFont="1" applyBorder="1"/>
    <xf numFmtId="1" fontId="0" fillId="0" borderId="2" xfId="0" applyNumberFormat="1" applyFill="1" applyBorder="1"/>
    <xf numFmtId="1" fontId="8" fillId="2" borderId="2" xfId="0" applyNumberFormat="1" applyFont="1" applyFill="1" applyBorder="1"/>
    <xf numFmtId="1" fontId="8" fillId="3" borderId="2" xfId="0" applyNumberFormat="1" applyFont="1" applyFill="1" applyBorder="1"/>
    <xf numFmtId="0" fontId="0" fillId="6" borderId="2" xfId="0" applyFill="1" applyBorder="1"/>
    <xf numFmtId="1" fontId="8" fillId="6" borderId="2" xfId="0" applyNumberFormat="1" applyFont="1" applyFill="1" applyBorder="1"/>
    <xf numFmtId="0" fontId="12" fillId="0" borderId="2" xfId="0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" xfId="0" applyFont="1" applyBorder="1"/>
    <xf numFmtId="1" fontId="0" fillId="0" borderId="2" xfId="0" applyNumberFormat="1" applyFont="1" applyBorder="1"/>
    <xf numFmtId="1" fontId="13" fillId="4" borderId="2" xfId="0" applyNumberFormat="1" applyFont="1" applyFill="1" applyBorder="1"/>
    <xf numFmtId="1" fontId="8" fillId="0" borderId="2" xfId="0" applyNumberFormat="1" applyFont="1" applyFill="1" applyBorder="1"/>
    <xf numFmtId="0" fontId="2" fillId="3" borderId="2" xfId="0" applyFont="1" applyFill="1" applyBorder="1"/>
    <xf numFmtId="0" fontId="2" fillId="0" borderId="2" xfId="0" applyFont="1" applyBorder="1"/>
    <xf numFmtId="0" fontId="10" fillId="5" borderId="5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wrapText="1" shrinkToFit="1"/>
    </xf>
    <xf numFmtId="0" fontId="11" fillId="2" borderId="4" xfId="0" applyFont="1" applyFill="1" applyBorder="1" applyAlignment="1">
      <alignment horizontal="center" wrapText="1" shrinkToFit="1"/>
    </xf>
    <xf numFmtId="0" fontId="11" fillId="2" borderId="1" xfId="0" applyFont="1" applyFill="1" applyBorder="1" applyAlignment="1">
      <alignment horizontal="center" wrapText="1" shrinkToFit="1"/>
    </xf>
    <xf numFmtId="0" fontId="11" fillId="2" borderId="0" xfId="0" applyFont="1" applyFill="1" applyBorder="1" applyAlignment="1">
      <alignment horizontal="center" wrapText="1" shrinkToFit="1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tabSelected="1" zoomScale="125" zoomScaleNormal="125" zoomScalePageLayoutView="125" workbookViewId="0">
      <selection activeCell="C65" sqref="C65"/>
    </sheetView>
  </sheetViews>
  <sheetFormatPr defaultColWidth="8.85546875" defaultRowHeight="15"/>
  <cols>
    <col min="1" max="1" width="61.85546875" style="1" customWidth="1"/>
    <col min="2" max="2" width="18.85546875" style="1" customWidth="1"/>
    <col min="3" max="3" width="16.42578125" style="1" customWidth="1"/>
    <col min="4" max="4" width="23.42578125" style="1" customWidth="1"/>
    <col min="5" max="5" width="22.140625" style="1" customWidth="1"/>
    <col min="6" max="6" width="8.85546875" style="1" customWidth="1"/>
    <col min="7" max="7" width="9.140625" style="1" bestFit="1" customWidth="1"/>
    <col min="8" max="16384" width="8.85546875" style="1"/>
  </cols>
  <sheetData>
    <row r="1" spans="1:26" s="31" customFormat="1" ht="75" customHeight="1">
      <c r="A1" s="50" t="s">
        <v>33</v>
      </c>
      <c r="B1" s="51"/>
      <c r="C1" s="51"/>
      <c r="D1" s="51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s="31" customFormat="1" ht="24.95" customHeight="1">
      <c r="A2" s="52"/>
      <c r="B2" s="53"/>
      <c r="C2" s="53"/>
      <c r="D2" s="53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s="24" customFormat="1" ht="24.95" customHeight="1">
      <c r="A3" s="26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s="20" customFormat="1" ht="15" hidden="1" customHeigh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s="2" customFormat="1" ht="50.1" customHeight="1">
      <c r="A5" s="48" t="s">
        <v>2</v>
      </c>
      <c r="B5" s="49"/>
      <c r="C5" s="49"/>
      <c r="D5" s="49"/>
    </row>
    <row r="6" spans="1:26" s="15" customFormat="1" ht="30" customHeight="1">
      <c r="A6" s="14"/>
      <c r="B6" s="40" t="s">
        <v>3</v>
      </c>
      <c r="C6" s="41" t="s">
        <v>34</v>
      </c>
      <c r="D6" s="42" t="s">
        <v>41</v>
      </c>
      <c r="E6" s="40" t="s">
        <v>42</v>
      </c>
    </row>
    <row r="7" spans="1:26" ht="15.75">
      <c r="A7" s="46" t="s">
        <v>43</v>
      </c>
      <c r="B7" s="5"/>
      <c r="C7" s="5"/>
      <c r="D7" s="5"/>
    </row>
    <row r="8" spans="1:26" s="16" customFormat="1" ht="15.75">
      <c r="A8" s="47" t="s">
        <v>44</v>
      </c>
      <c r="B8" s="5">
        <v>30</v>
      </c>
      <c r="C8" s="27">
        <f>B8*13000</f>
        <v>390000</v>
      </c>
      <c r="D8" s="34">
        <f>C8/67</f>
        <v>5820.8955223880594</v>
      </c>
      <c r="E8" s="43">
        <f>D8*12</f>
        <v>69850.746268656716</v>
      </c>
    </row>
    <row r="9" spans="1:26" s="16" customFormat="1" ht="15.75">
      <c r="A9" s="5" t="s">
        <v>4</v>
      </c>
      <c r="B9" s="5">
        <v>3</v>
      </c>
      <c r="C9" s="5">
        <v>58500</v>
      </c>
      <c r="D9" s="34">
        <f t="shared" ref="D9:D13" si="0">C9/67</f>
        <v>873.1343283582089</v>
      </c>
      <c r="E9" s="43">
        <f t="shared" ref="E9:E14" si="1">D9*12</f>
        <v>10477.611940298506</v>
      </c>
    </row>
    <row r="10" spans="1:26" s="16" customFormat="1" ht="15.75">
      <c r="A10" s="5" t="s">
        <v>5</v>
      </c>
      <c r="B10" s="5">
        <v>3</v>
      </c>
      <c r="C10" s="5">
        <v>43000</v>
      </c>
      <c r="D10" s="34">
        <f t="shared" si="0"/>
        <v>641.79104477611941</v>
      </c>
      <c r="E10" s="43">
        <f t="shared" si="1"/>
        <v>7701.4925373134329</v>
      </c>
    </row>
    <row r="11" spans="1:26" s="16" customFormat="1" ht="15.75">
      <c r="A11" s="5" t="s">
        <v>6</v>
      </c>
      <c r="B11" s="5">
        <v>2</v>
      </c>
      <c r="C11" s="5">
        <v>24000</v>
      </c>
      <c r="D11" s="34">
        <f t="shared" si="0"/>
        <v>358.20895522388059</v>
      </c>
      <c r="E11" s="43">
        <f t="shared" si="1"/>
        <v>4298.5074626865671</v>
      </c>
    </row>
    <row r="12" spans="1:26" s="16" customFormat="1" ht="15.75">
      <c r="A12" s="5" t="s">
        <v>7</v>
      </c>
      <c r="B12" s="5">
        <v>2</v>
      </c>
      <c r="C12" s="5">
        <v>50000</v>
      </c>
      <c r="D12" s="34">
        <f t="shared" si="0"/>
        <v>746.26865671641792</v>
      </c>
      <c r="E12" s="43">
        <f t="shared" si="1"/>
        <v>8955.2238805970155</v>
      </c>
    </row>
    <row r="13" spans="1:26" s="16" customFormat="1" ht="15.75">
      <c r="A13" s="5" t="s">
        <v>8</v>
      </c>
      <c r="B13" s="5">
        <v>1</v>
      </c>
      <c r="C13" s="5">
        <v>100000</v>
      </c>
      <c r="D13" s="34">
        <f t="shared" si="0"/>
        <v>1492.5373134328358</v>
      </c>
      <c r="E13" s="43">
        <f t="shared" si="1"/>
        <v>17910.447761194031</v>
      </c>
    </row>
    <row r="14" spans="1:26" s="15" customFormat="1" ht="15.75">
      <c r="A14" s="3" t="s">
        <v>9</v>
      </c>
      <c r="B14" s="3">
        <f>SUM(B8:B13)</f>
        <v>41</v>
      </c>
      <c r="C14" s="3">
        <f>SUM(C8:C13)</f>
        <v>665500</v>
      </c>
      <c r="D14" s="33">
        <f>SUM(D8:D13)</f>
        <v>9932.8358208955233</v>
      </c>
      <c r="E14" s="36">
        <f t="shared" si="1"/>
        <v>119194.02985074627</v>
      </c>
    </row>
    <row r="16" spans="1:26" ht="15.75">
      <c r="A16" s="4" t="s">
        <v>31</v>
      </c>
    </row>
    <row r="17" spans="1:5" ht="15.75">
      <c r="A17" s="5" t="s">
        <v>10</v>
      </c>
      <c r="C17" s="28">
        <f>9000*15</f>
        <v>135000</v>
      </c>
      <c r="D17" s="12">
        <f>C17/67</f>
        <v>2014.9253731343283</v>
      </c>
      <c r="E17" s="12">
        <f>D17*12</f>
        <v>24179.104477611938</v>
      </c>
    </row>
    <row r="18" spans="1:5" ht="15.75">
      <c r="A18" s="5" t="s">
        <v>30</v>
      </c>
      <c r="C18" s="28">
        <f t="shared" ref="C18:C20" si="2">9000*15</f>
        <v>135000</v>
      </c>
      <c r="D18" s="12">
        <f t="shared" ref="D18:D21" si="3">C18/67</f>
        <v>2014.9253731343283</v>
      </c>
      <c r="E18" s="12">
        <f t="shared" ref="E18:E21" si="4">D18*12</f>
        <v>24179.104477611938</v>
      </c>
    </row>
    <row r="19" spans="1:5" ht="15.75">
      <c r="A19" s="23" t="s">
        <v>32</v>
      </c>
      <c r="C19" s="28">
        <f t="shared" si="2"/>
        <v>135000</v>
      </c>
      <c r="D19" s="12">
        <f t="shared" si="3"/>
        <v>2014.9253731343283</v>
      </c>
      <c r="E19" s="12">
        <f t="shared" si="4"/>
        <v>24179.104477611938</v>
      </c>
    </row>
    <row r="20" spans="1:5" ht="15.75">
      <c r="A20" s="5" t="s">
        <v>11</v>
      </c>
      <c r="C20" s="28">
        <f t="shared" si="2"/>
        <v>135000</v>
      </c>
      <c r="D20" s="12">
        <f t="shared" si="3"/>
        <v>2014.9253731343283</v>
      </c>
      <c r="E20" s="12">
        <f t="shared" si="4"/>
        <v>24179.104477611938</v>
      </c>
    </row>
    <row r="21" spans="1:5" s="15" customFormat="1" ht="15.75">
      <c r="A21" s="17" t="s">
        <v>12</v>
      </c>
      <c r="B21" s="8"/>
      <c r="C21" s="8">
        <f>SUM(C17:C20)</f>
        <v>540000</v>
      </c>
      <c r="D21" s="44">
        <f t="shared" si="3"/>
        <v>8059.7014925373132</v>
      </c>
      <c r="E21" s="44">
        <f t="shared" si="4"/>
        <v>96716.417910447752</v>
      </c>
    </row>
    <row r="23" spans="1:5">
      <c r="A23" s="6" t="s">
        <v>13</v>
      </c>
    </row>
    <row r="24" spans="1:5">
      <c r="A24" s="2" t="s">
        <v>1</v>
      </c>
      <c r="B24" s="2" t="s">
        <v>40</v>
      </c>
      <c r="C24" s="2">
        <f>2500*15</f>
        <v>37500</v>
      </c>
      <c r="D24" s="35">
        <f>C24/67</f>
        <v>559.70149253731347</v>
      </c>
      <c r="E24" s="12">
        <f>D24*12</f>
        <v>6716.4179104477616</v>
      </c>
    </row>
    <row r="25" spans="1:5">
      <c r="A25" s="2" t="s">
        <v>14</v>
      </c>
      <c r="B25" s="2" t="s">
        <v>40</v>
      </c>
      <c r="C25" s="2">
        <f>3000*15</f>
        <v>45000</v>
      </c>
      <c r="D25" s="35">
        <f t="shared" ref="D25:D30" si="5">C25/67</f>
        <v>671.64179104477614</v>
      </c>
      <c r="E25" s="12">
        <f t="shared" ref="E25:E30" si="6">D25*12</f>
        <v>8059.7014925373132</v>
      </c>
    </row>
    <row r="26" spans="1:5">
      <c r="A26" s="2" t="s">
        <v>15</v>
      </c>
      <c r="B26" s="2" t="s">
        <v>40</v>
      </c>
      <c r="C26" s="2">
        <f>3000*15</f>
        <v>45000</v>
      </c>
      <c r="D26" s="35">
        <f t="shared" si="5"/>
        <v>671.64179104477614</v>
      </c>
      <c r="E26" s="12">
        <f t="shared" si="6"/>
        <v>8059.7014925373132</v>
      </c>
    </row>
    <row r="27" spans="1:5">
      <c r="A27" s="2" t="s">
        <v>16</v>
      </c>
      <c r="B27" s="2" t="s">
        <v>40</v>
      </c>
      <c r="C27" s="2">
        <f>3500*15</f>
        <v>52500</v>
      </c>
      <c r="D27" s="35">
        <f t="shared" si="5"/>
        <v>783.58208955223881</v>
      </c>
      <c r="E27" s="12">
        <f t="shared" si="6"/>
        <v>9402.9850746268658</v>
      </c>
    </row>
    <row r="28" spans="1:5">
      <c r="A28" s="2" t="s">
        <v>17</v>
      </c>
      <c r="B28" s="2" t="s">
        <v>40</v>
      </c>
      <c r="C28" s="2">
        <f>2500*15</f>
        <v>37500</v>
      </c>
      <c r="D28" s="35">
        <f t="shared" si="5"/>
        <v>559.70149253731347</v>
      </c>
      <c r="E28" s="12">
        <f t="shared" si="6"/>
        <v>6716.4179104477616</v>
      </c>
    </row>
    <row r="29" spans="1:5">
      <c r="A29" s="2" t="s">
        <v>18</v>
      </c>
      <c r="B29" s="2" t="s">
        <v>40</v>
      </c>
      <c r="C29" s="2">
        <f>2000*15</f>
        <v>30000</v>
      </c>
      <c r="D29" s="35">
        <f t="shared" si="5"/>
        <v>447.76119402985074</v>
      </c>
      <c r="E29" s="12">
        <f t="shared" si="6"/>
        <v>5373.1343283582091</v>
      </c>
    </row>
    <row r="30" spans="1:5" s="15" customFormat="1">
      <c r="A30" s="9" t="s">
        <v>19</v>
      </c>
      <c r="B30" s="9"/>
      <c r="C30" s="9">
        <f>SUM(C24:C29)</f>
        <v>247500</v>
      </c>
      <c r="D30" s="36">
        <f t="shared" si="5"/>
        <v>3694.0298507462685</v>
      </c>
      <c r="E30" s="36">
        <f t="shared" si="6"/>
        <v>44328.358208955222</v>
      </c>
    </row>
    <row r="31" spans="1:5">
      <c r="A31" s="2"/>
      <c r="B31" s="2"/>
      <c r="C31" s="2"/>
      <c r="D31" s="2"/>
    </row>
    <row r="32" spans="1:5">
      <c r="A32" s="6" t="s">
        <v>20</v>
      </c>
      <c r="B32" s="2"/>
      <c r="C32" s="2"/>
      <c r="D32" s="2"/>
    </row>
    <row r="33" spans="1:5">
      <c r="A33" s="2" t="s">
        <v>0</v>
      </c>
      <c r="B33" s="2"/>
      <c r="C33" s="2">
        <v>29000</v>
      </c>
      <c r="D33" s="35">
        <f>C33/67</f>
        <v>432.83582089552237</v>
      </c>
      <c r="E33" s="12">
        <f>D33*12</f>
        <v>5194.0298507462685</v>
      </c>
    </row>
    <row r="34" spans="1:5">
      <c r="A34" s="1" t="s">
        <v>1</v>
      </c>
      <c r="C34" s="1">
        <v>4000</v>
      </c>
      <c r="D34" s="35">
        <f t="shared" ref="D34:D40" si="7">C34/67</f>
        <v>59.701492537313435</v>
      </c>
      <c r="E34" s="12">
        <f t="shared" ref="E34:E40" si="8">D34*12</f>
        <v>716.41791044776119</v>
      </c>
    </row>
    <row r="35" spans="1:5">
      <c r="A35" s="1" t="s">
        <v>21</v>
      </c>
      <c r="C35" s="11">
        <v>10000</v>
      </c>
      <c r="D35" s="35">
        <f t="shared" si="7"/>
        <v>149.25373134328359</v>
      </c>
      <c r="E35" s="12">
        <f t="shared" si="8"/>
        <v>1791.0447761194032</v>
      </c>
    </row>
    <row r="36" spans="1:5">
      <c r="A36" s="1" t="s">
        <v>22</v>
      </c>
      <c r="C36" s="1">
        <v>6000</v>
      </c>
      <c r="D36" s="35">
        <f t="shared" si="7"/>
        <v>89.552238805970148</v>
      </c>
      <c r="E36" s="12">
        <f t="shared" si="8"/>
        <v>1074.6268656716418</v>
      </c>
    </row>
    <row r="37" spans="1:5">
      <c r="A37" s="1" t="s">
        <v>23</v>
      </c>
      <c r="C37" s="1">
        <v>5000</v>
      </c>
      <c r="D37" s="35">
        <f t="shared" si="7"/>
        <v>74.626865671641795</v>
      </c>
      <c r="E37" s="12">
        <f t="shared" si="8"/>
        <v>895.5223880597016</v>
      </c>
    </row>
    <row r="38" spans="1:5">
      <c r="A38" s="1" t="s">
        <v>24</v>
      </c>
      <c r="C38" s="1">
        <v>3000</v>
      </c>
      <c r="D38" s="35">
        <f t="shared" si="7"/>
        <v>44.776119402985074</v>
      </c>
      <c r="E38" s="12">
        <f t="shared" si="8"/>
        <v>537.31343283582089</v>
      </c>
    </row>
    <row r="39" spans="1:5">
      <c r="A39" s="1" t="s">
        <v>25</v>
      </c>
      <c r="C39" s="1">
        <v>20000</v>
      </c>
      <c r="D39" s="35">
        <f t="shared" si="7"/>
        <v>298.50746268656718</v>
      </c>
      <c r="E39" s="12">
        <f t="shared" si="8"/>
        <v>3582.0895522388064</v>
      </c>
    </row>
    <row r="40" spans="1:5">
      <c r="A40" s="8" t="s">
        <v>26</v>
      </c>
      <c r="B40" s="7"/>
      <c r="C40" s="8">
        <f>SUM(C33:C39)</f>
        <v>77000</v>
      </c>
      <c r="D40" s="18">
        <f t="shared" si="7"/>
        <v>1149.2537313432836</v>
      </c>
      <c r="E40" s="18">
        <f t="shared" si="8"/>
        <v>13791.044776119403</v>
      </c>
    </row>
    <row r="42" spans="1:5">
      <c r="A42" s="13" t="s">
        <v>27</v>
      </c>
    </row>
    <row r="43" spans="1:5">
      <c r="A43" s="1" t="s">
        <v>28</v>
      </c>
      <c r="C43" s="1">
        <f>25000*15</f>
        <v>375000</v>
      </c>
      <c r="D43" s="12">
        <f>C43/67</f>
        <v>5597.0149253731342</v>
      </c>
      <c r="E43" s="12">
        <f>D43*12</f>
        <v>67164.179104477604</v>
      </c>
    </row>
    <row r="44" spans="1:5">
      <c r="A44" s="10" t="s">
        <v>35</v>
      </c>
      <c r="B44" s="10"/>
      <c r="C44" s="9">
        <f>SUM(C43)</f>
        <v>375000</v>
      </c>
      <c r="D44" s="36">
        <f>SUM(D43)</f>
        <v>5597.0149253731342</v>
      </c>
      <c r="E44" s="36">
        <f>SUM(E43)</f>
        <v>67164.179104477604</v>
      </c>
    </row>
    <row r="46" spans="1:5">
      <c r="A46" s="6" t="s">
        <v>38</v>
      </c>
      <c r="B46" s="6"/>
      <c r="C46" s="37">
        <f>C44+C40+C30+C21+C14</f>
        <v>1905000</v>
      </c>
      <c r="D46" s="37">
        <f t="shared" ref="D46:E46" si="9">D44+D40+D30+D21+D14</f>
        <v>28432.835820895525</v>
      </c>
      <c r="E46" s="37">
        <f t="shared" si="9"/>
        <v>341194.02985074627</v>
      </c>
    </row>
    <row r="49" spans="1:5">
      <c r="A49" s="15"/>
      <c r="B49" s="15"/>
    </row>
    <row r="50" spans="1:5">
      <c r="A50" s="38" t="s">
        <v>39</v>
      </c>
      <c r="B50" s="38"/>
      <c r="C50" s="39">
        <f>C46</f>
        <v>1905000</v>
      </c>
      <c r="D50" s="39">
        <f>D46</f>
        <v>28432.835820895525</v>
      </c>
      <c r="E50" s="39">
        <f>E46</f>
        <v>341194.02985074627</v>
      </c>
    </row>
    <row r="51" spans="1:5">
      <c r="C51" s="19"/>
      <c r="D51" s="19"/>
    </row>
    <row r="52" spans="1:5">
      <c r="A52" s="1" t="s">
        <v>36</v>
      </c>
      <c r="B52" s="12">
        <v>450000</v>
      </c>
      <c r="C52" s="1">
        <f>B52/12</f>
        <v>37500</v>
      </c>
      <c r="D52" s="12">
        <f>C52/67</f>
        <v>559.70149253731347</v>
      </c>
      <c r="E52" s="12"/>
    </row>
    <row r="53" spans="1:5">
      <c r="A53" s="10" t="s">
        <v>29</v>
      </c>
      <c r="B53" s="29">
        <f>SUM(B52)</f>
        <v>450000</v>
      </c>
      <c r="C53" s="36">
        <f>SUM(C52)</f>
        <v>37500</v>
      </c>
      <c r="D53" s="36">
        <f>SUM(D52)</f>
        <v>559.70149253731347</v>
      </c>
      <c r="E53" s="19">
        <f>D53</f>
        <v>559.70149253731347</v>
      </c>
    </row>
    <row r="54" spans="1:5" s="2" customFormat="1" ht="39" customHeight="1">
      <c r="A54" s="2" t="s">
        <v>45</v>
      </c>
      <c r="C54" s="35">
        <f>C53+C50</f>
        <v>1942500</v>
      </c>
      <c r="D54" s="45">
        <f>D53+D50</f>
        <v>28992.53731343284</v>
      </c>
      <c r="E54" s="45">
        <f>E53+E50</f>
        <v>341753.73134328361</v>
      </c>
    </row>
    <row r="55" spans="1:5" s="15" customFormat="1" ht="77.099999999999994" customHeight="1">
      <c r="A55" s="8" t="s">
        <v>37</v>
      </c>
      <c r="B55" s="8"/>
      <c r="C55" s="18">
        <f>C54/3000</f>
        <v>647.5</v>
      </c>
      <c r="D55" s="18">
        <f>C55/67</f>
        <v>9.6641791044776113</v>
      </c>
    </row>
  </sheetData>
  <mergeCells count="2">
    <mergeCell ref="A5:D5"/>
    <mergeCell ref="A1:D2"/>
  </mergeCells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ASHWINI</dc:creator>
  <cp:lastModifiedBy>lenovo</cp:lastModifiedBy>
  <dcterms:created xsi:type="dcterms:W3CDTF">2016-01-22T10:03:43Z</dcterms:created>
  <dcterms:modified xsi:type="dcterms:W3CDTF">2016-08-01T05:54:27Z</dcterms:modified>
</cp:coreProperties>
</file>