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bookViews>
    <workbookView xWindow="0" yWindow="560" windowWidth="28480" windowHeight="19420" tabRatio="897"/>
  </bookViews>
  <sheets>
    <sheet name="K.Laka" sheetId="4" r:id="rId1"/>
    <sheet name="Sheet1" sheetId="5" r:id="rId2"/>
    <sheet name="Sheet2" sheetId="6" r:id="rId3"/>
    <sheet name="Sheet3" sheetId="7" r:id="rId4"/>
  </sheets>
  <definedNames>
    <definedName name="_xlnm.Print_Area" localSheetId="0">K.Laka!$A$1:$H$96</definedName>
    <definedName name="Reporting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6" i="4" l="1"/>
  <c r="G95" i="4"/>
  <c r="F89" i="4"/>
  <c r="G50" i="4"/>
  <c r="F50" i="4"/>
  <c r="F54" i="4"/>
  <c r="E55" i="4"/>
  <c r="F55" i="4"/>
  <c r="F56" i="4"/>
  <c r="F57" i="4"/>
  <c r="F44" i="4"/>
  <c r="F47" i="4"/>
  <c r="F49" i="4"/>
  <c r="F34" i="4"/>
  <c r="F35" i="4"/>
  <c r="F36" i="4"/>
  <c r="F37" i="4"/>
  <c r="F38" i="4"/>
  <c r="F42" i="4"/>
  <c r="F30" i="4"/>
  <c r="F31" i="4"/>
  <c r="F32" i="4"/>
  <c r="F28" i="4"/>
  <c r="F58" i="4"/>
  <c r="G28" i="4"/>
  <c r="F79" i="4"/>
  <c r="F80" i="4"/>
  <c r="F81" i="4"/>
  <c r="F84" i="4"/>
  <c r="F86" i="4"/>
  <c r="G86" i="4"/>
  <c r="F76" i="4"/>
  <c r="G76" i="4"/>
  <c r="F68" i="4"/>
  <c r="F69" i="4"/>
  <c r="F70" i="4"/>
  <c r="F71" i="4"/>
  <c r="F72" i="4"/>
  <c r="F73" i="4"/>
  <c r="G73" i="4"/>
  <c r="F61" i="4"/>
  <c r="F62" i="4"/>
  <c r="F63" i="4"/>
  <c r="F64" i="4"/>
  <c r="F65" i="4"/>
  <c r="F66" i="4"/>
  <c r="G66" i="4"/>
  <c r="G87" i="4"/>
  <c r="G58" i="4"/>
  <c r="G88" i="4"/>
  <c r="H28" i="4"/>
  <c r="G32" i="4"/>
  <c r="H32" i="4"/>
  <c r="G42" i="4"/>
  <c r="G49" i="4"/>
  <c r="H50" i="4"/>
  <c r="G57" i="4"/>
  <c r="H87" i="4"/>
  <c r="H88" i="4"/>
  <c r="G85" i="4"/>
  <c r="G84" i="4"/>
  <c r="G83" i="4"/>
  <c r="G82" i="4"/>
  <c r="G81" i="4"/>
  <c r="G80" i="4"/>
  <c r="G79" i="4"/>
  <c r="G78" i="4"/>
  <c r="G75" i="4"/>
  <c r="G72" i="4"/>
  <c r="G71" i="4"/>
  <c r="G70" i="4"/>
  <c r="G69" i="4"/>
  <c r="G68" i="4"/>
  <c r="G65" i="4"/>
  <c r="G64" i="4"/>
  <c r="G63" i="4"/>
  <c r="G62" i="4"/>
  <c r="G61" i="4"/>
  <c r="G56" i="4"/>
  <c r="G55" i="4"/>
  <c r="G54" i="4"/>
  <c r="G53" i="4"/>
  <c r="G48" i="4"/>
  <c r="G47" i="4"/>
  <c r="G46" i="4"/>
  <c r="G45" i="4"/>
  <c r="G44" i="4"/>
  <c r="G41" i="4"/>
  <c r="G40" i="4"/>
  <c r="G39" i="4"/>
  <c r="G38" i="4"/>
  <c r="G37" i="4"/>
  <c r="G36" i="4"/>
  <c r="G35" i="4"/>
  <c r="G34" i="4"/>
  <c r="G31" i="4"/>
  <c r="G30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E73" i="4"/>
  <c r="E76" i="4"/>
  <c r="E86" i="4"/>
  <c r="E66" i="4"/>
  <c r="E57" i="4"/>
  <c r="F87" i="4"/>
  <c r="F88" i="4"/>
</calcChain>
</file>

<file path=xl/sharedStrings.xml><?xml version="1.0" encoding="utf-8"?>
<sst xmlns="http://schemas.openxmlformats.org/spreadsheetml/2006/main" count="224" uniqueCount="165">
  <si>
    <t>Materials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</si>
  <si>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</si>
  <si>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</si>
  <si>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</si>
  <si>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</si>
  <si>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</si>
  <si>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</si>
  <si>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</si>
  <si>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</si>
  <si>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</si>
  <si>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</si>
  <si>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</si>
  <si>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</si>
  <si>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</si>
  <si>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1.2.1</t>
  </si>
  <si>
    <t>1.2.2</t>
  </si>
  <si>
    <t>Construction Foreman</t>
  </si>
  <si>
    <t>Locally Hired Staff</t>
  </si>
  <si>
    <t>1.3.1</t>
  </si>
  <si>
    <t>1.3.2</t>
  </si>
  <si>
    <t>1.4.1</t>
  </si>
  <si>
    <t>Stationary (for all trainee /committee)</t>
  </si>
  <si>
    <t>1.1.17</t>
  </si>
  <si>
    <t>Timber</t>
  </si>
  <si>
    <t>Unit</t>
  </si>
  <si>
    <t>Pcs</t>
  </si>
  <si>
    <t>Truck driver assistant Salary</t>
  </si>
  <si>
    <t>No</t>
  </si>
  <si>
    <t>Cement for different construction</t>
  </si>
  <si>
    <t>Kg</t>
  </si>
  <si>
    <t>Roll</t>
  </si>
  <si>
    <t>Birr</t>
  </si>
  <si>
    <t>Various</t>
  </si>
  <si>
    <t>Sand</t>
  </si>
  <si>
    <t>M3</t>
  </si>
  <si>
    <t>Stone</t>
  </si>
  <si>
    <t>Black wire</t>
  </si>
  <si>
    <t>1.1.14</t>
  </si>
  <si>
    <t>Contractual labor (mason, plumber, etc.)</t>
  </si>
  <si>
    <t>1.1.15</t>
  </si>
  <si>
    <t>1.1.16</t>
  </si>
  <si>
    <t>1.1.18</t>
  </si>
  <si>
    <t>1.4.3</t>
  </si>
  <si>
    <t>1.4.4</t>
  </si>
  <si>
    <t>1.4.5</t>
  </si>
  <si>
    <t>1.5.1</t>
  </si>
  <si>
    <t>1.5.3</t>
  </si>
  <si>
    <t>1.5.4</t>
  </si>
  <si>
    <t>GRAND TOTAL</t>
  </si>
  <si>
    <t>Description of items</t>
  </si>
  <si>
    <t>PROGRAM/OPERATIONAL COST</t>
  </si>
  <si>
    <t>Qty</t>
  </si>
  <si>
    <t>Rate</t>
  </si>
  <si>
    <t>Total</t>
  </si>
  <si>
    <t>GI pipes different size (6m long)</t>
  </si>
  <si>
    <t>1.1.1.1</t>
  </si>
  <si>
    <t>1 ½ “</t>
  </si>
  <si>
    <t>1.1.1.2</t>
  </si>
  <si>
    <t>1 ¼ “</t>
  </si>
  <si>
    <t>1.1.1.3</t>
  </si>
  <si>
    <t>1”</t>
  </si>
  <si>
    <t>bags</t>
  </si>
  <si>
    <t>Reinforcement bars 6mm Ø</t>
  </si>
  <si>
    <t>Reinforcement bars 8mm Ø</t>
  </si>
  <si>
    <t>Reinforcement bars 10mm Ø</t>
  </si>
  <si>
    <t>Chicken wire(1.8m * 30m)</t>
  </si>
  <si>
    <t>Pipe fittings(16.5% of pipe cost)</t>
  </si>
  <si>
    <t xml:space="preserve">Gravel </t>
  </si>
  <si>
    <t>Anti-rust paint</t>
  </si>
  <si>
    <t>Nails deferent size (7,9 &amp; 10) each</t>
  </si>
  <si>
    <t>Pack</t>
  </si>
  <si>
    <t>Water quality test/spring</t>
  </si>
  <si>
    <t>Provision of maintenance tools &amp; fittings for users</t>
  </si>
  <si>
    <t>M2</t>
  </si>
  <si>
    <t>Sub Total</t>
  </si>
  <si>
    <t>Months</t>
  </si>
  <si>
    <t xml:space="preserve">Camping material &amp; other related expenses </t>
  </si>
  <si>
    <t>Sub total</t>
  </si>
  <si>
    <t xml:space="preserve">Sub total </t>
  </si>
  <si>
    <t>Program Cost total</t>
  </si>
  <si>
    <t xml:space="preserve"> Rate </t>
  </si>
  <si>
    <t xml:space="preserve"> Total </t>
  </si>
  <si>
    <t>Bank charges</t>
  </si>
  <si>
    <t>Guards  at project  office (3) salary &amp; benefit</t>
  </si>
  <si>
    <t>Transport cost for head office</t>
  </si>
  <si>
    <t xml:space="preserve">Monitoring ,evaluation, net work &amp; experience sharing trips </t>
  </si>
  <si>
    <t xml:space="preserve">Per diem for trainee (committee) &amp; other community members </t>
  </si>
  <si>
    <t xml:space="preserve">Admin cost  </t>
  </si>
  <si>
    <t xml:space="preserve">Community mobilizer </t>
  </si>
  <si>
    <t xml:space="preserve">Project officer  </t>
  </si>
  <si>
    <t xml:space="preserve">Truck driver </t>
  </si>
  <si>
    <t>lump sum</t>
  </si>
  <si>
    <t xml:space="preserve">Tea break </t>
  </si>
  <si>
    <t>Material &amp; labour Transport</t>
  </si>
  <si>
    <t xml:space="preserve">Rental trucks </t>
  </si>
  <si>
    <t xml:space="preserve">Project truck &amp; Vehicles expenses </t>
  </si>
  <si>
    <t xml:space="preserve">Country director </t>
  </si>
  <si>
    <t xml:space="preserve">Finance Officer </t>
  </si>
  <si>
    <t xml:space="preserve">Program coordinator </t>
  </si>
  <si>
    <t xml:space="preserve">Liaison &amp; Logistics officer </t>
  </si>
  <si>
    <t xml:space="preserve">Project  Casher Accountant  </t>
  </si>
  <si>
    <t>Admin staff salary &amp; benefit ( A/A)</t>
  </si>
  <si>
    <t>Program  HR salary &amp; benefit (Project Site Level)</t>
  </si>
  <si>
    <t>Assistant Community Educators (10 people)working in 2016 and 5 will continue in 2017</t>
  </si>
  <si>
    <t xml:space="preserve">Office cleaner  &amp; messenger </t>
  </si>
  <si>
    <t xml:space="preserve">Medical expense </t>
  </si>
  <si>
    <t xml:space="preserve">Miscellaneous costs </t>
  </si>
  <si>
    <t xml:space="preserve">Hydrogeologist </t>
  </si>
  <si>
    <t>Admin staff salary &amp; benefit project site</t>
  </si>
  <si>
    <t>Training material &amp; manuals and guide book</t>
  </si>
  <si>
    <t>Capacity Building</t>
  </si>
  <si>
    <t>1.3.3</t>
  </si>
  <si>
    <t>1.4.2</t>
  </si>
  <si>
    <t>1.5.2</t>
  </si>
  <si>
    <t>2.1.1</t>
  </si>
  <si>
    <t>2.1.2</t>
  </si>
  <si>
    <t>2.1.3</t>
  </si>
  <si>
    <t>2.1.4</t>
  </si>
  <si>
    <t>2.1.5</t>
  </si>
  <si>
    <t>2.2.1</t>
  </si>
  <si>
    <t>2.2.2</t>
  </si>
  <si>
    <t>Other Overhead Expenses</t>
  </si>
  <si>
    <t>2.3.1</t>
  </si>
  <si>
    <t xml:space="preserve">Staff accident insurance  </t>
  </si>
  <si>
    <t>1.3.4</t>
  </si>
  <si>
    <t>1.3.5</t>
  </si>
  <si>
    <t>1.3.6</t>
  </si>
  <si>
    <t>1.3.7</t>
  </si>
  <si>
    <t>Field worker clothes and supplies</t>
  </si>
  <si>
    <t>2.2.3</t>
  </si>
  <si>
    <t>2.2.4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</si>
  <si>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</si>
  <si>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</si>
  <si>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</si>
  <si>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</si>
  <si>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</si>
  <si>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</si>
  <si>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</si>
  <si>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</si>
  <si>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2.2.5</t>
  </si>
  <si>
    <t>Program staff camp allowance</t>
  </si>
  <si>
    <t>1.3.8</t>
  </si>
  <si>
    <t>%</t>
  </si>
  <si>
    <t>(in Eth Birr)</t>
  </si>
  <si>
    <t>Total Estimated Budget</t>
  </si>
  <si>
    <t>(in GBP £)</t>
  </si>
  <si>
    <t>Salary Sub Total</t>
  </si>
  <si>
    <t>Administration Cost Sub Total</t>
  </si>
  <si>
    <t>Materials Sub Total</t>
  </si>
  <si>
    <t>% Admin of Total Project Budget</t>
  </si>
  <si>
    <t>Budget for Kalebo Laka Water Supply and Sanitation Project</t>
  </si>
  <si>
    <t>WASHCO Training</t>
  </si>
  <si>
    <t>total</t>
  </si>
  <si>
    <t>Money already raised by HOPE UK</t>
  </si>
  <si>
    <t>Money committed to project by HOPE Canada</t>
  </si>
  <si>
    <t>Additional funds raised by HOPE UK</t>
  </si>
  <si>
    <t>Money needed be raised</t>
  </si>
  <si>
    <t>Stationeries, cleaning equipment and materials</t>
  </si>
  <si>
    <t>Utilities/water, electricity etc.(project  office and Addis Ababa office )</t>
  </si>
  <si>
    <t>Telephone, Postage, Fax, Internet etc. (Regional office and Addis Ababa office )</t>
  </si>
  <si>
    <t>Office  &amp; store rent  Project office</t>
  </si>
  <si>
    <t xml:space="preserve">Membership fees, net work &amp; experience sharing activities </t>
  </si>
  <si>
    <t>Transport Sub Total</t>
  </si>
  <si>
    <t>On Job training for caretakers &amp; other technical staff</t>
  </si>
  <si>
    <t xml:space="preserve">Eucalyptuses poles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</si>
</sst>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£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u/>
      <sz val="11"/>
      <color theme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06">
    <xf numFmtId="0" fontId="0" fillId="0" borderId="0" xfId="0"/>
    <xf numFmtId="0" fontId="7" fillId="0" borderId="0" xfId="0" applyFont="1"/>
    <xf numFmtId="0" fontId="6" fillId="0" borderId="0" xfId="0" applyFont="1"/>
    <xf numFmtId="0" fontId="8" fillId="2" borderId="6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9" fillId="0" borderId="0" xfId="0" applyFont="1"/>
    <xf numFmtId="4" fontId="1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0" fontId="0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2" borderId="2" xfId="0" applyFont="1" applyFill="1" applyBorder="1" applyAlignment="1"/>
    <xf numFmtId="4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 wrapText="1"/>
    </xf>
    <xf numFmtId="0" fontId="11" fillId="0" borderId="2" xfId="0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right" wrapText="1"/>
    </xf>
    <xf numFmtId="4" fontId="6" fillId="2" borderId="8" xfId="0" applyNumberFormat="1" applyFont="1" applyFill="1" applyBorder="1" applyAlignment="1">
      <alignment horizontal="right" wrapText="1"/>
    </xf>
    <xf numFmtId="0" fontId="6" fillId="3" borderId="10" xfId="0" applyFont="1" applyFill="1" applyBorder="1" applyAlignment="1">
      <alignment horizontal="center" wrapText="1"/>
    </xf>
    <xf numFmtId="4" fontId="6" fillId="3" borderId="10" xfId="0" applyNumberFormat="1" applyFont="1" applyFill="1" applyBorder="1" applyAlignment="1">
      <alignment horizontal="right" wrapText="1"/>
    </xf>
    <xf numFmtId="4" fontId="6" fillId="0" borderId="2" xfId="0" applyNumberFormat="1" applyFont="1" applyFill="1" applyBorder="1" applyAlignment="1">
      <alignment horizontal="right" wrapText="1"/>
    </xf>
    <xf numFmtId="4" fontId="0" fillId="0" borderId="2" xfId="0" applyNumberFormat="1" applyFont="1" applyFill="1" applyBorder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4" fontId="0" fillId="0" borderId="2" xfId="0" applyNumberFormat="1" applyFont="1" applyBorder="1" applyAlignment="1">
      <alignment vertical="center" wrapText="1"/>
    </xf>
    <xf numFmtId="0" fontId="0" fillId="2" borderId="8" xfId="0" applyFont="1" applyFill="1" applyBorder="1" applyAlignment="1">
      <alignment horizontal="center" wrapText="1"/>
    </xf>
    <xf numFmtId="0" fontId="11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4" fontId="6" fillId="2" borderId="10" xfId="0" applyNumberFormat="1" applyFont="1" applyFill="1" applyBorder="1" applyAlignment="1">
      <alignment horizontal="right" wrapText="1"/>
    </xf>
    <xf numFmtId="0" fontId="11" fillId="0" borderId="0" xfId="0" applyFont="1" applyBorder="1"/>
    <xf numFmtId="0" fontId="0" fillId="0" borderId="18" xfId="0" applyFont="1" applyFill="1" applyBorder="1" applyAlignment="1">
      <alignment wrapText="1"/>
    </xf>
    <xf numFmtId="165" fontId="5" fillId="0" borderId="0" xfId="4" applyFont="1"/>
    <xf numFmtId="166" fontId="13" fillId="0" borderId="0" xfId="0" applyNumberFormat="1" applyFont="1" applyBorder="1" applyAlignment="1">
      <alignment vertical="center" wrapText="1"/>
    </xf>
    <xf numFmtId="166" fontId="12" fillId="0" borderId="0" xfId="0" applyNumberFormat="1" applyFont="1" applyBorder="1" applyAlignment="1">
      <alignment vertical="center" wrapText="1"/>
    </xf>
    <xf numFmtId="166" fontId="0" fillId="4" borderId="12" xfId="0" applyNumberFormat="1" applyFont="1" applyFill="1" applyBorder="1" applyAlignment="1">
      <alignment vertical="center"/>
    </xf>
    <xf numFmtId="166" fontId="0" fillId="4" borderId="12" xfId="0" applyNumberFormat="1" applyFont="1" applyFill="1" applyBorder="1" applyAlignment="1">
      <alignment horizontal="right"/>
    </xf>
    <xf numFmtId="166" fontId="0" fillId="4" borderId="12" xfId="0" applyNumberFormat="1" applyFont="1" applyFill="1" applyBorder="1" applyAlignment="1">
      <alignment wrapText="1"/>
    </xf>
    <xf numFmtId="166" fontId="0" fillId="4" borderId="12" xfId="0" applyNumberFormat="1" applyFont="1" applyFill="1" applyBorder="1" applyAlignment="1">
      <alignment horizontal="center" wrapText="1"/>
    </xf>
    <xf numFmtId="166" fontId="6" fillId="4" borderId="12" xfId="0" applyNumberFormat="1" applyFont="1" applyFill="1" applyBorder="1" applyAlignment="1">
      <alignment horizontal="right" wrapText="1"/>
    </xf>
    <xf numFmtId="166" fontId="0" fillId="4" borderId="12" xfId="0" applyNumberFormat="1" applyFont="1" applyFill="1" applyBorder="1" applyAlignment="1">
      <alignment horizontal="right" wrapText="1"/>
    </xf>
    <xf numFmtId="166" fontId="6" fillId="4" borderId="12" xfId="0" applyNumberFormat="1" applyFont="1" applyFill="1" applyBorder="1" applyAlignment="1">
      <alignment horizontal="center" wrapText="1"/>
    </xf>
    <xf numFmtId="166" fontId="6" fillId="5" borderId="12" xfId="0" applyNumberFormat="1" applyFont="1" applyFill="1" applyBorder="1" applyAlignment="1">
      <alignment horizontal="right"/>
    </xf>
    <xf numFmtId="0" fontId="13" fillId="0" borderId="2" xfId="0" applyFont="1" applyBorder="1" applyAlignment="1">
      <alignment vertical="top" wrapText="1"/>
    </xf>
    <xf numFmtId="166" fontId="12" fillId="0" borderId="0" xfId="0" applyNumberFormat="1" applyFont="1" applyBorder="1" applyAlignment="1">
      <alignment horizontal="right" vertical="center" wrapText="1"/>
    </xf>
    <xf numFmtId="166" fontId="1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0" fillId="0" borderId="0" xfId="0" applyFont="1"/>
    <xf numFmtId="9" fontId="12" fillId="0" borderId="0" xfId="0" applyNumberFormat="1" applyFont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right" vertical="center" wrapText="1"/>
    </xf>
    <xf numFmtId="9" fontId="12" fillId="0" borderId="0" xfId="0" applyNumberFormat="1" applyFont="1" applyBorder="1" applyAlignment="1">
      <alignment horizontal="right" vertical="center" wrapText="1"/>
    </xf>
    <xf numFmtId="9" fontId="13" fillId="0" borderId="0" xfId="0" applyNumberFormat="1" applyFont="1" applyBorder="1" applyAlignment="1">
      <alignment vertical="center" wrapText="1"/>
    </xf>
    <xf numFmtId="9" fontId="12" fillId="0" borderId="0" xfId="0" applyNumberFormat="1" applyFont="1" applyBorder="1" applyAlignment="1">
      <alignment vertical="center" wrapText="1"/>
    </xf>
    <xf numFmtId="0" fontId="19" fillId="2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9" fillId="2" borderId="2" xfId="0" applyFont="1" applyFill="1" applyBorder="1"/>
    <xf numFmtId="0" fontId="18" fillId="0" borderId="2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19" fillId="0" borderId="2" xfId="0" applyFont="1" applyBorder="1" applyAlignment="1">
      <alignment wrapText="1"/>
    </xf>
    <xf numFmtId="166" fontId="6" fillId="5" borderId="21" xfId="0" applyNumberFormat="1" applyFont="1" applyFill="1" applyBorder="1" applyAlignment="1">
      <alignment horizontal="right" wrapText="1"/>
    </xf>
    <xf numFmtId="166" fontId="6" fillId="5" borderId="17" xfId="0" applyNumberFormat="1" applyFont="1" applyFill="1" applyBorder="1" applyAlignment="1">
      <alignment horizontal="right" wrapText="1"/>
    </xf>
    <xf numFmtId="9" fontId="6" fillId="5" borderId="2" xfId="0" applyNumberFormat="1" applyFont="1" applyFill="1" applyBorder="1" applyAlignment="1">
      <alignment horizontal="right"/>
    </xf>
    <xf numFmtId="9" fontId="0" fillId="4" borderId="2" xfId="0" applyNumberFormat="1" applyFont="1" applyFill="1" applyBorder="1" applyAlignment="1">
      <alignment vertical="center"/>
    </xf>
    <xf numFmtId="9" fontId="0" fillId="4" borderId="2" xfId="0" applyNumberFormat="1" applyFont="1" applyFill="1" applyBorder="1" applyAlignment="1">
      <alignment horizontal="right"/>
    </xf>
    <xf numFmtId="9" fontId="6" fillId="4" borderId="2" xfId="0" applyNumberFormat="1" applyFont="1" applyFill="1" applyBorder="1" applyAlignment="1">
      <alignment horizontal="right" wrapText="1"/>
    </xf>
    <xf numFmtId="9" fontId="0" fillId="4" borderId="2" xfId="0" applyNumberFormat="1" applyFont="1" applyFill="1" applyBorder="1" applyAlignment="1">
      <alignment wrapText="1"/>
    </xf>
    <xf numFmtId="9" fontId="0" fillId="4" borderId="2" xfId="0" applyNumberFormat="1" applyFont="1" applyFill="1" applyBorder="1" applyAlignment="1">
      <alignment horizontal="right" wrapText="1"/>
    </xf>
    <xf numFmtId="9" fontId="0" fillId="4" borderId="8" xfId="0" applyNumberFormat="1" applyFont="1" applyFill="1" applyBorder="1" applyAlignment="1">
      <alignment horizontal="right"/>
    </xf>
    <xf numFmtId="0" fontId="8" fillId="2" borderId="22" xfId="0" applyFont="1" applyFill="1" applyBorder="1" applyAlignment="1">
      <alignment horizontal="center" vertical="center"/>
    </xf>
    <xf numFmtId="9" fontId="14" fillId="4" borderId="22" xfId="0" applyNumberFormat="1" applyFont="1" applyFill="1" applyBorder="1" applyAlignment="1">
      <alignment horizontal="center" vertical="center"/>
    </xf>
    <xf numFmtId="166" fontId="8" fillId="4" borderId="19" xfId="0" applyNumberFormat="1" applyFont="1" applyFill="1" applyBorder="1" applyAlignment="1">
      <alignment horizontal="center" vertical="center"/>
    </xf>
    <xf numFmtId="166" fontId="8" fillId="4" borderId="23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right" wrapText="1"/>
    </xf>
    <xf numFmtId="9" fontId="6" fillId="4" borderId="2" xfId="0" applyNumberFormat="1" applyFont="1" applyFill="1" applyBorder="1" applyAlignment="1">
      <alignment horizontal="right"/>
    </xf>
    <xf numFmtId="9" fontId="6" fillId="5" borderId="14" xfId="0" applyNumberFormat="1" applyFont="1" applyFill="1" applyBorder="1" applyAlignment="1">
      <alignment horizontal="center" wrapText="1"/>
    </xf>
    <xf numFmtId="9" fontId="8" fillId="4" borderId="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  <xf numFmtId="0" fontId="21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 wrapText="1"/>
    </xf>
    <xf numFmtId="0" fontId="22" fillId="2" borderId="1" xfId="0" applyFont="1" applyFill="1" applyBorder="1"/>
    <xf numFmtId="0" fontId="21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166" fontId="8" fillId="0" borderId="18" xfId="0" applyNumberFormat="1" applyFont="1" applyFill="1" applyBorder="1"/>
    <xf numFmtId="9" fontId="8" fillId="0" borderId="0" xfId="0" applyNumberFormat="1" applyFont="1" applyFill="1" applyBorder="1"/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13" fillId="0" borderId="0" xfId="0" applyNumberFormat="1" applyFont="1" applyBorder="1" applyAlignment="1">
      <alignment horizontal="right" vertical="center"/>
    </xf>
    <xf numFmtId="0" fontId="0" fillId="0" borderId="18" xfId="0" applyFont="1" applyBorder="1"/>
    <xf numFmtId="10" fontId="0" fillId="0" borderId="18" xfId="0" applyNumberFormat="1" applyFont="1" applyFill="1" applyBorder="1"/>
    <xf numFmtId="0" fontId="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166" fontId="0" fillId="0" borderId="0" xfId="0" applyNumberFormat="1" applyFont="1"/>
    <xf numFmtId="9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Border="1"/>
    <xf numFmtId="0" fontId="1" fillId="2" borderId="2" xfId="0" applyFont="1" applyFill="1" applyBorder="1" applyAlignment="1">
      <alignment vertical="center"/>
    </xf>
    <xf numFmtId="166" fontId="1" fillId="4" borderId="12" xfId="0" applyNumberFormat="1" applyFont="1" applyFill="1" applyBorder="1" applyAlignment="1">
      <alignment horizontal="center" vertical="center"/>
    </xf>
    <xf numFmtId="9" fontId="0" fillId="4" borderId="2" xfId="0" applyNumberFormat="1" applyFont="1" applyFill="1" applyBorder="1"/>
    <xf numFmtId="43" fontId="0" fillId="0" borderId="0" xfId="0" applyNumberFormat="1" applyFont="1"/>
    <xf numFmtId="0" fontId="16" fillId="0" borderId="2" xfId="0" applyFont="1" applyBorder="1" applyAlignment="1">
      <alignment wrapText="1"/>
    </xf>
    <xf numFmtId="165" fontId="17" fillId="0" borderId="13" xfId="1" applyFont="1" applyFill="1" applyBorder="1" applyAlignment="1">
      <alignment horizontal="right" wrapText="1"/>
    </xf>
    <xf numFmtId="165" fontId="11" fillId="0" borderId="13" xfId="4" applyFont="1" applyBorder="1" applyAlignment="1">
      <alignment horizontal="right" wrapText="1"/>
    </xf>
    <xf numFmtId="165" fontId="17" fillId="0" borderId="13" xfId="1" applyNumberFormat="1" applyFont="1" applyFill="1" applyBorder="1" applyAlignment="1">
      <alignment horizontal="right" wrapText="1"/>
    </xf>
    <xf numFmtId="0" fontId="17" fillId="2" borderId="2" xfId="0" applyFont="1" applyFill="1" applyBorder="1"/>
    <xf numFmtId="2" fontId="0" fillId="0" borderId="0" xfId="0" applyNumberFormat="1" applyFont="1"/>
    <xf numFmtId="165" fontId="0" fillId="0" borderId="12" xfId="4" applyFont="1" applyBorder="1" applyAlignment="1">
      <alignment horizontal="right" wrapText="1"/>
    </xf>
    <xf numFmtId="0" fontId="0" fillId="2" borderId="8" xfId="0" applyFont="1" applyFill="1" applyBorder="1" applyAlignment="1">
      <alignment horizontal="center" vertical="center" wrapText="1"/>
    </xf>
    <xf numFmtId="166" fontId="0" fillId="0" borderId="0" xfId="0" applyNumberFormat="1" applyFont="1" applyBorder="1"/>
    <xf numFmtId="9" fontId="0" fillId="0" borderId="0" xfId="0" applyNumberFormat="1" applyFont="1" applyBorder="1"/>
    <xf numFmtId="165" fontId="0" fillId="0" borderId="0" xfId="1" applyFont="1" applyAlignment="1">
      <alignment horizontal="right"/>
    </xf>
    <xf numFmtId="165" fontId="8" fillId="2" borderId="22" xfId="1" applyFont="1" applyFill="1" applyBorder="1" applyAlignment="1">
      <alignment horizontal="right" vertical="center"/>
    </xf>
    <xf numFmtId="165" fontId="1" fillId="2" borderId="2" xfId="1" applyFont="1" applyFill="1" applyBorder="1" applyAlignment="1">
      <alignment horizontal="right" vertical="center"/>
    </xf>
    <xf numFmtId="165" fontId="0" fillId="0" borderId="2" xfId="1" applyFont="1" applyBorder="1" applyAlignment="1">
      <alignment horizontal="right" vertical="center"/>
    </xf>
    <xf numFmtId="165" fontId="0" fillId="0" borderId="2" xfId="1" applyFont="1" applyBorder="1" applyAlignment="1">
      <alignment horizontal="right"/>
    </xf>
    <xf numFmtId="165" fontId="0" fillId="2" borderId="2" xfId="1" applyFont="1" applyFill="1" applyBorder="1" applyAlignment="1">
      <alignment horizontal="right"/>
    </xf>
    <xf numFmtId="165" fontId="0" fillId="0" borderId="2" xfId="1" applyFont="1" applyBorder="1" applyAlignment="1">
      <alignment horizontal="right" wrapText="1"/>
    </xf>
    <xf numFmtId="165" fontId="0" fillId="2" borderId="2" xfId="1" applyFont="1" applyFill="1" applyBorder="1" applyAlignment="1">
      <alignment horizontal="right" wrapText="1"/>
    </xf>
    <xf numFmtId="165" fontId="16" fillId="0" borderId="2" xfId="1" applyFont="1" applyBorder="1" applyAlignment="1">
      <alignment horizontal="right" wrapText="1"/>
    </xf>
    <xf numFmtId="165" fontId="17" fillId="0" borderId="2" xfId="1" applyFont="1" applyBorder="1" applyAlignment="1">
      <alignment horizontal="right" wrapText="1"/>
    </xf>
    <xf numFmtId="165" fontId="11" fillId="0" borderId="2" xfId="1" applyFont="1" applyBorder="1" applyAlignment="1">
      <alignment horizontal="right" wrapText="1"/>
    </xf>
    <xf numFmtId="165" fontId="17" fillId="2" borderId="2" xfId="1" applyFont="1" applyFill="1" applyBorder="1" applyAlignment="1">
      <alignment horizontal="right"/>
    </xf>
    <xf numFmtId="165" fontId="6" fillId="2" borderId="2" xfId="1" applyFont="1" applyFill="1" applyBorder="1" applyAlignment="1">
      <alignment horizontal="right" wrapText="1"/>
    </xf>
    <xf numFmtId="165" fontId="6" fillId="0" borderId="2" xfId="1" applyFont="1" applyBorder="1" applyAlignment="1">
      <alignment horizontal="right" wrapText="1"/>
    </xf>
    <xf numFmtId="165" fontId="0" fillId="0" borderId="2" xfId="1" applyFont="1" applyBorder="1" applyAlignment="1">
      <alignment horizontal="right" vertical="center" wrapText="1"/>
    </xf>
    <xf numFmtId="165" fontId="6" fillId="2" borderId="8" xfId="1" applyFont="1" applyFill="1" applyBorder="1" applyAlignment="1">
      <alignment horizontal="right" wrapText="1"/>
    </xf>
    <xf numFmtId="165" fontId="6" fillId="2" borderId="10" xfId="1" applyFont="1" applyFill="1" applyBorder="1" applyAlignment="1">
      <alignment horizontal="right" wrapText="1"/>
    </xf>
    <xf numFmtId="165" fontId="6" fillId="3" borderId="10" xfId="1" applyFont="1" applyFill="1" applyBorder="1" applyAlignment="1">
      <alignment horizontal="right" wrapText="1"/>
    </xf>
    <xf numFmtId="165" fontId="0" fillId="0" borderId="18" xfId="1" applyFont="1" applyBorder="1" applyAlignment="1">
      <alignment horizontal="right"/>
    </xf>
    <xf numFmtId="165" fontId="0" fillId="0" borderId="0" xfId="1" applyFont="1" applyBorder="1" applyAlignment="1">
      <alignment horizontal="right"/>
    </xf>
    <xf numFmtId="165" fontId="13" fillId="0" borderId="0" xfId="1" applyFont="1" applyBorder="1" applyAlignment="1">
      <alignment horizontal="right" vertical="center" wrapText="1"/>
    </xf>
    <xf numFmtId="0" fontId="0" fillId="0" borderId="25" xfId="0" applyFont="1" applyBorder="1"/>
    <xf numFmtId="165" fontId="0" fillId="0" borderId="20" xfId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66" fontId="13" fillId="0" borderId="26" xfId="0" applyNumberFormat="1" applyFont="1" applyBorder="1"/>
    <xf numFmtId="0" fontId="0" fillId="0" borderId="28" xfId="0" applyFont="1" applyBorder="1"/>
    <xf numFmtId="166" fontId="13" fillId="0" borderId="29" xfId="0" applyNumberFormat="1" applyFont="1" applyBorder="1" applyAlignment="1">
      <alignment horizontal="right" vertical="center" wrapText="1"/>
    </xf>
    <xf numFmtId="166" fontId="12" fillId="0" borderId="29" xfId="0" applyNumberFormat="1" applyFont="1" applyBorder="1" applyAlignment="1">
      <alignment horizontal="right" vertical="center" wrapText="1"/>
    </xf>
    <xf numFmtId="0" fontId="0" fillId="0" borderId="23" xfId="0" applyFont="1" applyBorder="1"/>
    <xf numFmtId="165" fontId="0" fillId="0" borderId="30" xfId="1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166" fontId="13" fillId="0" borderId="31" xfId="0" applyNumberFormat="1" applyFont="1" applyBorder="1"/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</cellXfs>
  <cellStyles count="26">
    <cellStyle name="Comma" xfId="1" builtinId="3"/>
    <cellStyle name="Comma 2" xfId="2"/>
    <cellStyle name="Comma 2 2" xfId="3"/>
    <cellStyle name="Comma 2 2 2" xfId="4"/>
    <cellStyle name="Comma 2 3" xfId="5"/>
    <cellStyle name="Comma 3" xfId="6"/>
    <cellStyle name="Comma 3 2" xfId="7"/>
    <cellStyle name="Comma 3 2 2" xfId="8"/>
    <cellStyle name="Comma 3 3" xfId="9"/>
    <cellStyle name="Comma 3 3 2" xfId="10"/>
    <cellStyle name="Comma 3 4" xfId="11"/>
    <cellStyle name="Comma 4" xfId="12"/>
    <cellStyle name="Comma 4 2" xfId="13"/>
    <cellStyle name="Comma 5" xfId="14"/>
    <cellStyle name="Currency 2" xfId="15"/>
    <cellStyle name="Currency 2 2" xfId="16"/>
    <cellStyle name="Currency 3" xfId="17"/>
    <cellStyle name="Followed Hyperlink" xfId="25" builtinId="9" hidden="1"/>
    <cellStyle name="Normal" xfId="0" builtinId="0"/>
    <cellStyle name="Normal 2" xfId="18"/>
    <cellStyle name="Normal 3" xfId="19"/>
    <cellStyle name="Normal 3 2" xfId="20"/>
    <cellStyle name="Normal 3 3" xfId="21"/>
    <cellStyle name="Normal 4" xfId="22"/>
    <cellStyle name="Normal 4 2" xfId="23"/>
    <cellStyle name="Percent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49"/>
  <sheetViews>
    <sheetView tabSelected="1" workbookViewId="0">
      <pane ySplit="4" topLeftCell="A60" activePane="bottomLeft" state="frozen"/>
      <selection activeCell="B1" sqref="B1"/>
      <selection pane="bottomLeft" activeCell="H90" sqref="H90"/>
    </sheetView>
  </sheetViews>
  <sheetFormatPr baseColWidth="10" defaultColWidth="8.83203125" defaultRowHeight="15" x14ac:dyDescent="0.2"/>
  <cols>
    <col min="1" max="1" width="6" style="66" customWidth="1"/>
    <col min="2" max="2" width="53.1640625" style="66" customWidth="1"/>
    <col min="3" max="3" width="17.1640625" style="66" customWidth="1"/>
    <col min="4" max="4" width="13" style="66" customWidth="1"/>
    <col min="5" max="5" width="11.5" style="156" customWidth="1"/>
    <col min="6" max="6" width="12.1640625" style="66" customWidth="1"/>
    <col min="7" max="7" width="15.83203125" style="138" customWidth="1"/>
    <col min="8" max="8" width="11" style="139" customWidth="1"/>
    <col min="9" max="9" width="12.1640625" style="66" customWidth="1"/>
    <col min="10" max="10" width="11.6640625" style="66" customWidth="1"/>
    <col min="11" max="11" width="11.5" style="66" customWidth="1"/>
    <col min="12" max="12" width="17.5" style="66" customWidth="1"/>
    <col min="13" max="13" width="11.5" style="66" bestFit="1" customWidth="1"/>
    <col min="14" max="14" width="8.83203125" style="66"/>
    <col min="15" max="15" width="11.6640625" style="66" bestFit="1" customWidth="1"/>
    <col min="16" max="16" width="8.83203125" style="66"/>
    <col min="17" max="17" width="13.1640625" style="66" bestFit="1" customWidth="1"/>
    <col min="18" max="18" width="8.83203125" style="66"/>
    <col min="19" max="19" width="13.1640625" style="66" bestFit="1" customWidth="1"/>
    <col min="20" max="20" width="8.83203125" style="66"/>
    <col min="21" max="21" width="11.6640625" style="66" bestFit="1" customWidth="1"/>
    <col min="22" max="16384" width="8.83203125" style="66"/>
  </cols>
  <sheetData>
    <row r="1" spans="1:10" ht="19" x14ac:dyDescent="0.2">
      <c r="A1" s="65" t="s">
        <v>150</v>
      </c>
      <c r="I1" s="78"/>
      <c r="J1" s="140"/>
    </row>
    <row r="2" spans="1:10" ht="20" thickBot="1" x14ac:dyDescent="0.25">
      <c r="A2" s="65"/>
      <c r="I2" s="78"/>
      <c r="J2" s="141"/>
    </row>
    <row r="3" spans="1:10" ht="16" x14ac:dyDescent="0.2">
      <c r="A3" s="131"/>
      <c r="B3" s="194" t="s">
        <v>49</v>
      </c>
      <c r="C3" s="196" t="s">
        <v>24</v>
      </c>
      <c r="D3" s="198" t="s">
        <v>144</v>
      </c>
      <c r="E3" s="199"/>
      <c r="F3" s="200"/>
      <c r="G3" s="204" t="s">
        <v>144</v>
      </c>
      <c r="H3" s="205"/>
    </row>
    <row r="4" spans="1:10" ht="17" thickBot="1" x14ac:dyDescent="0.25">
      <c r="A4" s="132" t="s">
        <v>27</v>
      </c>
      <c r="B4" s="195"/>
      <c r="C4" s="197"/>
      <c r="D4" s="201" t="s">
        <v>143</v>
      </c>
      <c r="E4" s="202"/>
      <c r="F4" s="203"/>
      <c r="G4" s="93" t="s">
        <v>145</v>
      </c>
      <c r="H4" s="98"/>
      <c r="I4" s="130"/>
      <c r="J4" s="141"/>
    </row>
    <row r="5" spans="1:10" ht="16" x14ac:dyDescent="0.2">
      <c r="A5" s="100">
        <v>1</v>
      </c>
      <c r="B5" s="3" t="s">
        <v>50</v>
      </c>
      <c r="C5" s="3"/>
      <c r="D5" s="91" t="s">
        <v>51</v>
      </c>
      <c r="E5" s="157" t="s">
        <v>52</v>
      </c>
      <c r="F5" s="91" t="s">
        <v>53</v>
      </c>
      <c r="G5" s="94" t="s">
        <v>53</v>
      </c>
      <c r="H5" s="92" t="s">
        <v>142</v>
      </c>
      <c r="I5" s="78"/>
    </row>
    <row r="6" spans="1:10" ht="16" x14ac:dyDescent="0.2">
      <c r="A6" s="101">
        <v>1.1000000000000001</v>
      </c>
      <c r="B6" s="4" t="s">
        <v>0</v>
      </c>
      <c r="C6" s="142"/>
      <c r="D6" s="142"/>
      <c r="E6" s="158"/>
      <c r="F6" s="142"/>
      <c r="G6" s="143"/>
      <c r="H6" s="144"/>
      <c r="I6" s="78"/>
    </row>
    <row r="7" spans="1:10" x14ac:dyDescent="0.2">
      <c r="A7" s="5" t="s">
        <v>1</v>
      </c>
      <c r="B7" s="6" t="s">
        <v>54</v>
      </c>
      <c r="C7" s="6"/>
      <c r="D7" s="6"/>
      <c r="E7" s="159"/>
      <c r="F7" s="6"/>
      <c r="G7" s="54"/>
      <c r="H7" s="85"/>
      <c r="I7" s="78"/>
    </row>
    <row r="8" spans="1:10" x14ac:dyDescent="0.2">
      <c r="A8" s="5" t="s">
        <v>55</v>
      </c>
      <c r="B8" s="6" t="s">
        <v>56</v>
      </c>
      <c r="C8" s="136" t="s">
        <v>25</v>
      </c>
      <c r="D8" s="29">
        <v>18</v>
      </c>
      <c r="E8" s="160">
        <v>1245.99</v>
      </c>
      <c r="F8" s="30">
        <v>22427.82</v>
      </c>
      <c r="G8" s="55">
        <f>F8*0.031</f>
        <v>695.26242000000002</v>
      </c>
      <c r="H8" s="86"/>
      <c r="I8" s="78"/>
    </row>
    <row r="9" spans="1:10" x14ac:dyDescent="0.2">
      <c r="A9" s="5" t="s">
        <v>57</v>
      </c>
      <c r="B9" s="6" t="s">
        <v>58</v>
      </c>
      <c r="C9" s="136" t="s">
        <v>25</v>
      </c>
      <c r="D9" s="29">
        <v>387</v>
      </c>
      <c r="E9" s="160">
        <v>1040.1099999999999</v>
      </c>
      <c r="F9" s="30">
        <v>402522.57</v>
      </c>
      <c r="G9" s="55">
        <f t="shared" ref="G9:G28" si="0">F9*0.031</f>
        <v>12478.19967</v>
      </c>
      <c r="H9" s="86"/>
      <c r="I9" s="78"/>
    </row>
    <row r="10" spans="1:10" x14ac:dyDescent="0.2">
      <c r="A10" s="5" t="s">
        <v>59</v>
      </c>
      <c r="B10" s="6" t="s">
        <v>60</v>
      </c>
      <c r="C10" s="136" t="s">
        <v>25</v>
      </c>
      <c r="D10" s="29">
        <v>356</v>
      </c>
      <c r="E10" s="160">
        <v>951</v>
      </c>
      <c r="F10" s="30">
        <v>338554.58</v>
      </c>
      <c r="G10" s="55">
        <f t="shared" si="0"/>
        <v>10495.19198</v>
      </c>
      <c r="H10" s="86"/>
      <c r="I10" s="24"/>
      <c r="J10" s="78"/>
    </row>
    <row r="11" spans="1:10" x14ac:dyDescent="0.2">
      <c r="A11" s="5" t="s">
        <v>2</v>
      </c>
      <c r="B11" s="6" t="s">
        <v>28</v>
      </c>
      <c r="C11" s="136" t="s">
        <v>61</v>
      </c>
      <c r="D11" s="29">
        <v>409</v>
      </c>
      <c r="E11" s="160">
        <v>325</v>
      </c>
      <c r="F11" s="30">
        <v>132925</v>
      </c>
      <c r="G11" s="55">
        <f t="shared" si="0"/>
        <v>4120.6750000000002</v>
      </c>
      <c r="H11" s="86"/>
      <c r="I11" s="26"/>
      <c r="J11" s="78"/>
    </row>
    <row r="12" spans="1:10" x14ac:dyDescent="0.2">
      <c r="A12" s="5" t="s">
        <v>3</v>
      </c>
      <c r="B12" s="6" t="s">
        <v>62</v>
      </c>
      <c r="C12" s="136" t="s">
        <v>29</v>
      </c>
      <c r="D12" s="29">
        <v>333.82</v>
      </c>
      <c r="E12" s="160">
        <v>57.1</v>
      </c>
      <c r="F12" s="30">
        <v>19061.12</v>
      </c>
      <c r="G12" s="55">
        <f t="shared" si="0"/>
        <v>590.89472000000001</v>
      </c>
      <c r="H12" s="86"/>
      <c r="I12" s="26"/>
      <c r="J12" s="78"/>
    </row>
    <row r="13" spans="1:10" x14ac:dyDescent="0.2">
      <c r="A13" s="5" t="s">
        <v>4</v>
      </c>
      <c r="B13" s="6" t="s">
        <v>63</v>
      </c>
      <c r="C13" s="136" t="s">
        <v>25</v>
      </c>
      <c r="D13" s="29">
        <v>64</v>
      </c>
      <c r="E13" s="160">
        <v>144.97999999999999</v>
      </c>
      <c r="F13" s="30">
        <v>9278.4</v>
      </c>
      <c r="G13" s="55">
        <f t="shared" si="0"/>
        <v>287.63040000000001</v>
      </c>
      <c r="H13" s="86"/>
      <c r="I13" s="126"/>
      <c r="J13" s="78"/>
    </row>
    <row r="14" spans="1:10" x14ac:dyDescent="0.2">
      <c r="A14" s="5" t="s">
        <v>5</v>
      </c>
      <c r="B14" s="6" t="s">
        <v>64</v>
      </c>
      <c r="C14" s="136" t="s">
        <v>25</v>
      </c>
      <c r="D14" s="29">
        <v>77</v>
      </c>
      <c r="E14" s="160">
        <v>195.58</v>
      </c>
      <c r="F14" s="30">
        <v>15059.81</v>
      </c>
      <c r="G14" s="55">
        <f t="shared" si="0"/>
        <v>466.85410999999999</v>
      </c>
      <c r="H14" s="86"/>
      <c r="I14" s="126"/>
      <c r="J14" s="78"/>
    </row>
    <row r="15" spans="1:10" x14ac:dyDescent="0.2">
      <c r="A15" s="5" t="s">
        <v>6</v>
      </c>
      <c r="B15" s="6" t="s">
        <v>65</v>
      </c>
      <c r="C15" s="136" t="s">
        <v>30</v>
      </c>
      <c r="D15" s="29">
        <v>4</v>
      </c>
      <c r="E15" s="160">
        <v>670</v>
      </c>
      <c r="F15" s="30">
        <v>2680</v>
      </c>
      <c r="G15" s="55">
        <f t="shared" si="0"/>
        <v>83.08</v>
      </c>
      <c r="H15" s="86"/>
      <c r="I15" s="126"/>
      <c r="J15" s="78"/>
    </row>
    <row r="16" spans="1:10" x14ac:dyDescent="0.2">
      <c r="A16" s="5" t="s">
        <v>7</v>
      </c>
      <c r="B16" s="6" t="s">
        <v>66</v>
      </c>
      <c r="C16" s="136" t="s">
        <v>31</v>
      </c>
      <c r="D16" s="29" t="s">
        <v>32</v>
      </c>
      <c r="E16" s="160">
        <v>126025.22</v>
      </c>
      <c r="F16" s="30">
        <v>126025.22</v>
      </c>
      <c r="G16" s="55">
        <f t="shared" si="0"/>
        <v>3906.7818200000002</v>
      </c>
      <c r="H16" s="86"/>
      <c r="I16" s="24"/>
      <c r="J16" s="78"/>
    </row>
    <row r="17" spans="1:10" x14ac:dyDescent="0.2">
      <c r="A17" s="5" t="s">
        <v>8</v>
      </c>
      <c r="B17" s="6" t="s">
        <v>33</v>
      </c>
      <c r="C17" s="136" t="s">
        <v>34</v>
      </c>
      <c r="D17" s="29">
        <v>91.97</v>
      </c>
      <c r="E17" s="160">
        <v>1500</v>
      </c>
      <c r="F17" s="30">
        <v>137955</v>
      </c>
      <c r="G17" s="55">
        <f t="shared" si="0"/>
        <v>4276.6049999999996</v>
      </c>
      <c r="H17" s="86"/>
      <c r="I17" s="24"/>
      <c r="J17" s="78"/>
    </row>
    <row r="18" spans="1:10" x14ac:dyDescent="0.2">
      <c r="A18" s="5" t="s">
        <v>9</v>
      </c>
      <c r="B18" s="6" t="s">
        <v>67</v>
      </c>
      <c r="C18" s="136" t="s">
        <v>34</v>
      </c>
      <c r="D18" s="29">
        <v>43.46</v>
      </c>
      <c r="E18" s="160">
        <v>2526</v>
      </c>
      <c r="F18" s="30">
        <v>109779.96</v>
      </c>
      <c r="G18" s="55">
        <f t="shared" si="0"/>
        <v>3403.1787600000002</v>
      </c>
      <c r="H18" s="86"/>
      <c r="I18" s="26"/>
      <c r="J18" s="78"/>
    </row>
    <row r="19" spans="1:10" x14ac:dyDescent="0.2">
      <c r="A19" s="5" t="s">
        <v>10</v>
      </c>
      <c r="B19" s="6" t="s">
        <v>35</v>
      </c>
      <c r="C19" s="136" t="s">
        <v>34</v>
      </c>
      <c r="D19" s="29">
        <v>115.92</v>
      </c>
      <c r="E19" s="160">
        <v>670</v>
      </c>
      <c r="F19" s="30">
        <v>77666.399999999994</v>
      </c>
      <c r="G19" s="55">
        <f t="shared" si="0"/>
        <v>2407.6583999999998</v>
      </c>
      <c r="H19" s="86"/>
    </row>
    <row r="20" spans="1:10" x14ac:dyDescent="0.2">
      <c r="A20" s="5" t="s">
        <v>11</v>
      </c>
      <c r="B20" s="6" t="s">
        <v>68</v>
      </c>
      <c r="C20" s="136" t="s">
        <v>29</v>
      </c>
      <c r="D20" s="29">
        <v>6</v>
      </c>
      <c r="E20" s="160">
        <v>110</v>
      </c>
      <c r="F20" s="31">
        <v>660</v>
      </c>
      <c r="G20" s="55">
        <f t="shared" si="0"/>
        <v>20.46</v>
      </c>
      <c r="H20" s="86"/>
    </row>
    <row r="21" spans="1:10" x14ac:dyDescent="0.2">
      <c r="A21" s="5" t="s">
        <v>12</v>
      </c>
      <c r="B21" s="6" t="s">
        <v>36</v>
      </c>
      <c r="C21" s="136" t="s">
        <v>29</v>
      </c>
      <c r="D21" s="29">
        <v>50</v>
      </c>
      <c r="E21" s="160">
        <v>60</v>
      </c>
      <c r="F21" s="30">
        <v>3000</v>
      </c>
      <c r="G21" s="55">
        <f t="shared" si="0"/>
        <v>93</v>
      </c>
      <c r="H21" s="86"/>
    </row>
    <row r="22" spans="1:10" x14ac:dyDescent="0.2">
      <c r="A22" s="5" t="s">
        <v>13</v>
      </c>
      <c r="B22" s="6" t="s">
        <v>69</v>
      </c>
      <c r="C22" s="136" t="s">
        <v>70</v>
      </c>
      <c r="D22" s="29">
        <v>5</v>
      </c>
      <c r="E22" s="160">
        <v>200</v>
      </c>
      <c r="F22" s="30">
        <v>1000</v>
      </c>
      <c r="G22" s="55">
        <f t="shared" si="0"/>
        <v>31</v>
      </c>
      <c r="H22" s="86"/>
    </row>
    <row r="23" spans="1:10" x14ac:dyDescent="0.2">
      <c r="A23" s="5" t="s">
        <v>37</v>
      </c>
      <c r="B23" s="6" t="s">
        <v>164</v>
      </c>
      <c r="C23" s="136" t="s">
        <v>27</v>
      </c>
      <c r="D23" s="29">
        <v>62</v>
      </c>
      <c r="E23" s="160">
        <v>120</v>
      </c>
      <c r="F23" s="30">
        <v>7440</v>
      </c>
      <c r="G23" s="55">
        <f t="shared" si="0"/>
        <v>230.64</v>
      </c>
      <c r="H23" s="86"/>
    </row>
    <row r="24" spans="1:10" x14ac:dyDescent="0.2">
      <c r="A24" s="5" t="s">
        <v>39</v>
      </c>
      <c r="B24" s="6" t="s">
        <v>71</v>
      </c>
      <c r="C24" s="136" t="s">
        <v>27</v>
      </c>
      <c r="D24" s="29">
        <v>2</v>
      </c>
      <c r="E24" s="160">
        <v>4000</v>
      </c>
      <c r="F24" s="30">
        <v>8000</v>
      </c>
      <c r="G24" s="55">
        <f t="shared" si="0"/>
        <v>248</v>
      </c>
      <c r="H24" s="86"/>
    </row>
    <row r="25" spans="1:10" x14ac:dyDescent="0.2">
      <c r="A25" s="5" t="s">
        <v>40</v>
      </c>
      <c r="B25" s="6" t="s">
        <v>72</v>
      </c>
      <c r="C25" s="12" t="s">
        <v>91</v>
      </c>
      <c r="D25" s="29">
        <v>1</v>
      </c>
      <c r="E25" s="160">
        <v>60000</v>
      </c>
      <c r="F25" s="30">
        <v>60000</v>
      </c>
      <c r="G25" s="55">
        <f t="shared" si="0"/>
        <v>1860</v>
      </c>
      <c r="H25" s="86"/>
    </row>
    <row r="26" spans="1:10" x14ac:dyDescent="0.2">
      <c r="A26" s="5" t="s">
        <v>41</v>
      </c>
      <c r="B26" s="6" t="s">
        <v>23</v>
      </c>
      <c r="C26" s="136" t="s">
        <v>73</v>
      </c>
      <c r="D26" s="29">
        <v>27</v>
      </c>
      <c r="E26" s="160">
        <v>310</v>
      </c>
      <c r="F26" s="30">
        <v>8370</v>
      </c>
      <c r="G26" s="55">
        <f t="shared" si="0"/>
        <v>259.46999999999997</v>
      </c>
      <c r="H26" s="86"/>
    </row>
    <row r="27" spans="1:10" x14ac:dyDescent="0.2">
      <c r="A27" s="5" t="s">
        <v>22</v>
      </c>
      <c r="B27" s="6" t="s">
        <v>106</v>
      </c>
      <c r="C27" s="12" t="s">
        <v>91</v>
      </c>
      <c r="D27" s="29">
        <v>1</v>
      </c>
      <c r="E27" s="160">
        <v>50000</v>
      </c>
      <c r="F27" s="30">
        <v>50000</v>
      </c>
      <c r="G27" s="55">
        <f t="shared" si="0"/>
        <v>1550</v>
      </c>
      <c r="H27" s="86"/>
    </row>
    <row r="28" spans="1:10" ht="12.75" customHeight="1" x14ac:dyDescent="0.2">
      <c r="A28" s="7"/>
      <c r="B28" s="122" t="s">
        <v>148</v>
      </c>
      <c r="C28" s="8"/>
      <c r="D28" s="32"/>
      <c r="E28" s="161"/>
      <c r="F28" s="33">
        <f>SUM(F8:F27)</f>
        <v>1532405.88</v>
      </c>
      <c r="G28" s="61">
        <f t="shared" si="0"/>
        <v>47504.582279999995</v>
      </c>
      <c r="H28" s="84">
        <f>G28/G88</f>
        <v>0.49168654106051046</v>
      </c>
    </row>
    <row r="29" spans="1:10" ht="21.75" customHeight="1" x14ac:dyDescent="0.2">
      <c r="A29" s="17">
        <v>1.2</v>
      </c>
      <c r="B29" s="80" t="s">
        <v>93</v>
      </c>
      <c r="C29" s="12"/>
      <c r="D29" s="14"/>
      <c r="E29" s="162"/>
      <c r="F29" s="13"/>
      <c r="G29" s="56"/>
      <c r="H29" s="144"/>
    </row>
    <row r="30" spans="1:10" x14ac:dyDescent="0.2">
      <c r="A30" s="102" t="s">
        <v>14</v>
      </c>
      <c r="B30" s="11" t="s">
        <v>95</v>
      </c>
      <c r="C30" s="12" t="s">
        <v>91</v>
      </c>
      <c r="D30" s="14">
        <v>1</v>
      </c>
      <c r="E30" s="162">
        <v>300000</v>
      </c>
      <c r="F30" s="15">
        <f>E30</f>
        <v>300000</v>
      </c>
      <c r="G30" s="55">
        <f t="shared" ref="G30:G32" si="1">F30*0.031</f>
        <v>9300</v>
      </c>
      <c r="H30" s="86"/>
    </row>
    <row r="31" spans="1:10" x14ac:dyDescent="0.2">
      <c r="A31" s="102" t="s">
        <v>15</v>
      </c>
      <c r="B31" s="11" t="s">
        <v>94</v>
      </c>
      <c r="C31" s="12" t="s">
        <v>91</v>
      </c>
      <c r="D31" s="14">
        <v>1</v>
      </c>
      <c r="E31" s="162">
        <v>80000</v>
      </c>
      <c r="F31" s="15">
        <f>E31</f>
        <v>80000</v>
      </c>
      <c r="G31" s="55">
        <f t="shared" si="1"/>
        <v>2480</v>
      </c>
      <c r="H31" s="86"/>
    </row>
    <row r="32" spans="1:10" ht="16" x14ac:dyDescent="0.2">
      <c r="A32" s="103"/>
      <c r="B32" s="123" t="s">
        <v>162</v>
      </c>
      <c r="C32" s="10"/>
      <c r="D32" s="27"/>
      <c r="E32" s="163"/>
      <c r="F32" s="34">
        <f>SUM(F30:F31)</f>
        <v>380000</v>
      </c>
      <c r="G32" s="61">
        <f t="shared" si="1"/>
        <v>11780</v>
      </c>
      <c r="H32" s="84">
        <f>G32/G88</f>
        <v>0.12192650004905618</v>
      </c>
    </row>
    <row r="33" spans="1:13" ht="19" customHeight="1" x14ac:dyDescent="0.2">
      <c r="A33" s="118">
        <v>1.3</v>
      </c>
      <c r="B33" s="72" t="s">
        <v>102</v>
      </c>
      <c r="C33" s="10"/>
      <c r="D33" s="27"/>
      <c r="E33" s="163"/>
      <c r="F33" s="27"/>
      <c r="G33" s="57"/>
      <c r="H33" s="144"/>
    </row>
    <row r="34" spans="1:13" ht="16" customHeight="1" x14ac:dyDescent="0.2">
      <c r="A34" s="102" t="s">
        <v>18</v>
      </c>
      <c r="B34" s="11" t="s">
        <v>89</v>
      </c>
      <c r="C34" s="12" t="s">
        <v>75</v>
      </c>
      <c r="D34" s="14">
        <v>3</v>
      </c>
      <c r="E34" s="162">
        <v>12588</v>
      </c>
      <c r="F34" s="15">
        <f>D34*E34</f>
        <v>37764</v>
      </c>
      <c r="G34" s="55">
        <f t="shared" ref="G34:G42" si="2">F34*0.031</f>
        <v>1170.684</v>
      </c>
      <c r="H34" s="86"/>
    </row>
    <row r="35" spans="1:13" ht="16" customHeight="1" x14ac:dyDescent="0.2">
      <c r="A35" s="102" t="s">
        <v>19</v>
      </c>
      <c r="B35" s="11" t="s">
        <v>107</v>
      </c>
      <c r="C35" s="12" t="s">
        <v>75</v>
      </c>
      <c r="D35" s="14">
        <v>3</v>
      </c>
      <c r="E35" s="162">
        <v>8592</v>
      </c>
      <c r="F35" s="15">
        <f>E35*D35</f>
        <v>25776</v>
      </c>
      <c r="G35" s="55">
        <f t="shared" si="2"/>
        <v>799.05600000000004</v>
      </c>
      <c r="H35" s="86"/>
    </row>
    <row r="36" spans="1:13" ht="16" customHeight="1" x14ac:dyDescent="0.2">
      <c r="A36" s="104" t="s">
        <v>111</v>
      </c>
      <c r="B36" s="62" t="s">
        <v>16</v>
      </c>
      <c r="C36" s="12" t="s">
        <v>75</v>
      </c>
      <c r="D36" s="14">
        <v>3</v>
      </c>
      <c r="E36" s="162">
        <v>7193.4</v>
      </c>
      <c r="F36" s="15">
        <f>E36*D36</f>
        <v>21580.199999999997</v>
      </c>
      <c r="G36" s="55">
        <f t="shared" si="2"/>
        <v>668.98619999999994</v>
      </c>
      <c r="H36" s="86"/>
    </row>
    <row r="37" spans="1:13" ht="16" customHeight="1" x14ac:dyDescent="0.2">
      <c r="A37" s="102" t="s">
        <v>124</v>
      </c>
      <c r="B37" s="13" t="s">
        <v>88</v>
      </c>
      <c r="C37" s="12" t="s">
        <v>75</v>
      </c>
      <c r="D37" s="14">
        <v>18</v>
      </c>
      <c r="E37" s="162">
        <v>5395.2</v>
      </c>
      <c r="F37" s="15">
        <f>D37*E37</f>
        <v>97113.599999999991</v>
      </c>
      <c r="G37" s="55">
        <f t="shared" si="2"/>
        <v>3010.5215999999996</v>
      </c>
      <c r="H37" s="86"/>
      <c r="M37" s="145"/>
    </row>
    <row r="38" spans="1:13" ht="16" customHeight="1" x14ac:dyDescent="0.2">
      <c r="A38" s="102" t="s">
        <v>125</v>
      </c>
      <c r="B38" s="13" t="s">
        <v>90</v>
      </c>
      <c r="C38" s="14" t="s">
        <v>75</v>
      </c>
      <c r="D38" s="14">
        <v>3</v>
      </c>
      <c r="E38" s="162">
        <v>5262</v>
      </c>
      <c r="F38" s="15">
        <f>D38*E38</f>
        <v>15786</v>
      </c>
      <c r="G38" s="55">
        <f t="shared" si="2"/>
        <v>489.36599999999999</v>
      </c>
      <c r="H38" s="86"/>
    </row>
    <row r="39" spans="1:13" ht="16" customHeight="1" x14ac:dyDescent="0.2">
      <c r="A39" s="104" t="s">
        <v>126</v>
      </c>
      <c r="B39" s="11" t="s">
        <v>76</v>
      </c>
      <c r="C39" s="12" t="s">
        <v>91</v>
      </c>
      <c r="D39" s="14">
        <v>1</v>
      </c>
      <c r="E39" s="162">
        <v>35000</v>
      </c>
      <c r="F39" s="15">
        <v>35000</v>
      </c>
      <c r="G39" s="55">
        <f t="shared" si="2"/>
        <v>1085</v>
      </c>
      <c r="H39" s="86"/>
    </row>
    <row r="40" spans="1:13" ht="16" customHeight="1" x14ac:dyDescent="0.2">
      <c r="A40" s="102" t="s">
        <v>127</v>
      </c>
      <c r="B40" s="11" t="s">
        <v>105</v>
      </c>
      <c r="C40" s="12" t="s">
        <v>91</v>
      </c>
      <c r="D40" s="14">
        <v>1</v>
      </c>
      <c r="E40" s="162">
        <v>25000</v>
      </c>
      <c r="F40" s="15">
        <v>25000</v>
      </c>
      <c r="G40" s="55">
        <f t="shared" si="2"/>
        <v>775</v>
      </c>
      <c r="H40" s="86"/>
    </row>
    <row r="41" spans="1:13" ht="16" customHeight="1" x14ac:dyDescent="0.2">
      <c r="A41" s="104" t="s">
        <v>141</v>
      </c>
      <c r="B41" s="13" t="s">
        <v>140</v>
      </c>
      <c r="C41" s="12" t="s">
        <v>91</v>
      </c>
      <c r="D41" s="14">
        <v>1</v>
      </c>
      <c r="E41" s="162">
        <v>54000</v>
      </c>
      <c r="F41" s="15">
        <v>54000</v>
      </c>
      <c r="G41" s="55">
        <f t="shared" si="2"/>
        <v>1674</v>
      </c>
      <c r="H41" s="86"/>
    </row>
    <row r="42" spans="1:13" x14ac:dyDescent="0.2">
      <c r="A42" s="110"/>
      <c r="B42" s="9" t="s">
        <v>77</v>
      </c>
      <c r="C42" s="10"/>
      <c r="D42" s="27"/>
      <c r="E42" s="163"/>
      <c r="F42" s="34">
        <f>SUM(F34:F41)</f>
        <v>312019.8</v>
      </c>
      <c r="G42" s="61">
        <f t="shared" si="2"/>
        <v>9672.6137999999992</v>
      </c>
      <c r="H42" s="144"/>
    </row>
    <row r="43" spans="1:13" ht="16" x14ac:dyDescent="0.2">
      <c r="A43" s="105">
        <v>1.4</v>
      </c>
      <c r="B43" s="81" t="s">
        <v>17</v>
      </c>
      <c r="C43" s="146"/>
      <c r="D43" s="146"/>
      <c r="E43" s="164"/>
      <c r="F43" s="40"/>
      <c r="G43" s="58"/>
      <c r="H43" s="87"/>
    </row>
    <row r="44" spans="1:13" x14ac:dyDescent="0.2">
      <c r="A44" s="106" t="s">
        <v>20</v>
      </c>
      <c r="B44" s="73" t="s">
        <v>26</v>
      </c>
      <c r="C44" s="12" t="s">
        <v>75</v>
      </c>
      <c r="D44" s="137">
        <v>3</v>
      </c>
      <c r="E44" s="165">
        <v>1300</v>
      </c>
      <c r="F44" s="147">
        <f>D44*E44</f>
        <v>3900</v>
      </c>
      <c r="G44" s="55">
        <f t="shared" ref="G44:G49" si="3">F44*0.031</f>
        <v>120.9</v>
      </c>
      <c r="H44" s="86"/>
    </row>
    <row r="45" spans="1:13" s="45" customFormat="1" ht="21.75" customHeight="1" x14ac:dyDescent="0.2">
      <c r="A45" s="107" t="s">
        <v>112</v>
      </c>
      <c r="B45" s="74" t="s">
        <v>128</v>
      </c>
      <c r="C45" s="137" t="s">
        <v>91</v>
      </c>
      <c r="D45" s="35">
        <v>1</v>
      </c>
      <c r="E45" s="166">
        <v>1</v>
      </c>
      <c r="F45" s="148">
        <v>20000</v>
      </c>
      <c r="G45" s="55">
        <f t="shared" si="3"/>
        <v>620</v>
      </c>
      <c r="H45" s="86"/>
      <c r="I45" s="66"/>
      <c r="J45" s="66"/>
      <c r="K45" s="66"/>
      <c r="L45" s="66"/>
      <c r="M45" s="49"/>
    </row>
    <row r="46" spans="1:13" x14ac:dyDescent="0.2">
      <c r="A46" s="106" t="s">
        <v>42</v>
      </c>
      <c r="B46" s="73" t="s">
        <v>38</v>
      </c>
      <c r="C46" s="137" t="s">
        <v>91</v>
      </c>
      <c r="D46" s="137">
        <v>1</v>
      </c>
      <c r="E46" s="165">
        <v>1</v>
      </c>
      <c r="F46" s="41">
        <v>185990</v>
      </c>
      <c r="G46" s="55">
        <f t="shared" si="3"/>
        <v>5765.69</v>
      </c>
      <c r="H46" s="86"/>
    </row>
    <row r="47" spans="1:13" ht="30" x14ac:dyDescent="0.2">
      <c r="A47" s="106" t="s">
        <v>43</v>
      </c>
      <c r="B47" s="73" t="s">
        <v>103</v>
      </c>
      <c r="C47" s="12" t="s">
        <v>75</v>
      </c>
      <c r="D47" s="14">
        <v>18</v>
      </c>
      <c r="E47" s="162">
        <v>4666.67</v>
      </c>
      <c r="F47" s="149">
        <f>D47*E47</f>
        <v>84000.06</v>
      </c>
      <c r="G47" s="55">
        <f t="shared" si="3"/>
        <v>2604.0018599999999</v>
      </c>
      <c r="H47" s="86"/>
    </row>
    <row r="48" spans="1:13" x14ac:dyDescent="0.2">
      <c r="A48" s="107" t="s">
        <v>44</v>
      </c>
      <c r="B48" s="73" t="s">
        <v>163</v>
      </c>
      <c r="C48" s="137" t="s">
        <v>91</v>
      </c>
      <c r="D48" s="137">
        <v>1</v>
      </c>
      <c r="E48" s="165">
        <v>7500</v>
      </c>
      <c r="F48" s="15">
        <v>7500</v>
      </c>
      <c r="G48" s="55">
        <f t="shared" si="3"/>
        <v>232.5</v>
      </c>
      <c r="H48" s="86"/>
    </row>
    <row r="49" spans="1:8" x14ac:dyDescent="0.2">
      <c r="A49" s="108"/>
      <c r="B49" s="75" t="s">
        <v>77</v>
      </c>
      <c r="C49" s="150"/>
      <c r="D49" s="150"/>
      <c r="E49" s="167"/>
      <c r="F49" s="34">
        <f>SUM(F44:F48)</f>
        <v>301390.06</v>
      </c>
      <c r="G49" s="61">
        <f t="shared" si="3"/>
        <v>9343.0918600000005</v>
      </c>
      <c r="H49" s="96"/>
    </row>
    <row r="50" spans="1:8" ht="16" x14ac:dyDescent="0.2">
      <c r="A50" s="108"/>
      <c r="B50" s="72" t="s">
        <v>146</v>
      </c>
      <c r="C50" s="150"/>
      <c r="D50" s="150"/>
      <c r="E50" s="167"/>
      <c r="F50" s="34">
        <f>F49+F42</f>
        <v>613409.86</v>
      </c>
      <c r="G50" s="61">
        <f>G49+G42</f>
        <v>19015.70566</v>
      </c>
      <c r="H50" s="95">
        <f>(G42+G49)/G88</f>
        <v>0.19681820348784618</v>
      </c>
    </row>
    <row r="51" spans="1:8" ht="16" x14ac:dyDescent="0.2">
      <c r="A51" s="109"/>
      <c r="B51" s="72" t="s">
        <v>110</v>
      </c>
      <c r="C51" s="10"/>
      <c r="D51" s="27"/>
      <c r="E51" s="163"/>
      <c r="F51" s="34"/>
      <c r="G51" s="58"/>
      <c r="H51" s="87"/>
    </row>
    <row r="52" spans="1:8" ht="16.5" customHeight="1" x14ac:dyDescent="0.2">
      <c r="A52" s="109">
        <v>1.5</v>
      </c>
      <c r="B52" s="75" t="s">
        <v>151</v>
      </c>
      <c r="C52" s="12"/>
      <c r="D52" s="14"/>
      <c r="E52" s="162"/>
      <c r="F52" s="13"/>
      <c r="G52" s="56"/>
      <c r="H52" s="88"/>
    </row>
    <row r="53" spans="1:8" ht="16.5" customHeight="1" x14ac:dyDescent="0.2">
      <c r="A53" s="106" t="s">
        <v>45</v>
      </c>
      <c r="B53" s="73" t="s">
        <v>21</v>
      </c>
      <c r="C53" s="12" t="s">
        <v>91</v>
      </c>
      <c r="D53" s="14">
        <v>1</v>
      </c>
      <c r="E53" s="162">
        <v>12000</v>
      </c>
      <c r="F53" s="15">
        <v>12000</v>
      </c>
      <c r="G53" s="55">
        <f t="shared" ref="G53:G57" si="4">F53*0.031</f>
        <v>372</v>
      </c>
      <c r="H53" s="86"/>
    </row>
    <row r="54" spans="1:8" ht="17.25" customHeight="1" x14ac:dyDescent="0.2">
      <c r="A54" s="106" t="s">
        <v>113</v>
      </c>
      <c r="B54" s="73" t="s">
        <v>109</v>
      </c>
      <c r="C54" s="12" t="s">
        <v>91</v>
      </c>
      <c r="D54" s="14">
        <v>1</v>
      </c>
      <c r="E54" s="162">
        <v>7500</v>
      </c>
      <c r="F54" s="15">
        <f>E54</f>
        <v>7500</v>
      </c>
      <c r="G54" s="55">
        <f t="shared" si="4"/>
        <v>232.5</v>
      </c>
      <c r="H54" s="86"/>
    </row>
    <row r="55" spans="1:8" ht="28.5" customHeight="1" x14ac:dyDescent="0.2">
      <c r="A55" s="106" t="s">
        <v>46</v>
      </c>
      <c r="B55" s="73" t="s">
        <v>86</v>
      </c>
      <c r="C55" s="12" t="s">
        <v>91</v>
      </c>
      <c r="D55" s="14">
        <v>1</v>
      </c>
      <c r="E55" s="162">
        <f>18300*2</f>
        <v>36600</v>
      </c>
      <c r="F55" s="15">
        <f>E55</f>
        <v>36600</v>
      </c>
      <c r="G55" s="55">
        <f t="shared" si="4"/>
        <v>1134.5999999999999</v>
      </c>
      <c r="H55" s="86"/>
    </row>
    <row r="56" spans="1:8" ht="28.5" customHeight="1" x14ac:dyDescent="0.2">
      <c r="A56" s="106" t="s">
        <v>47</v>
      </c>
      <c r="B56" s="11" t="s">
        <v>92</v>
      </c>
      <c r="C56" s="12" t="s">
        <v>91</v>
      </c>
      <c r="D56" s="14">
        <v>1</v>
      </c>
      <c r="E56" s="162">
        <v>6500</v>
      </c>
      <c r="F56" s="15">
        <f>E56</f>
        <v>6500</v>
      </c>
      <c r="G56" s="55">
        <f t="shared" si="4"/>
        <v>201.5</v>
      </c>
      <c r="H56" s="86"/>
    </row>
    <row r="57" spans="1:8" ht="16" customHeight="1" x14ac:dyDescent="0.2">
      <c r="A57" s="106"/>
      <c r="B57" s="9" t="s">
        <v>74</v>
      </c>
      <c r="C57" s="10"/>
      <c r="D57" s="27"/>
      <c r="E57" s="168">
        <f>SUM(E53:E56)</f>
        <v>62600</v>
      </c>
      <c r="F57" s="34">
        <f>SUM(F53:F56)</f>
        <v>62600</v>
      </c>
      <c r="G57" s="61">
        <f t="shared" si="4"/>
        <v>1940.6</v>
      </c>
      <c r="H57" s="96"/>
    </row>
    <row r="58" spans="1:8" ht="21" customHeight="1" x14ac:dyDescent="0.2">
      <c r="A58" s="17"/>
      <c r="B58" s="18" t="s">
        <v>79</v>
      </c>
      <c r="C58" s="10"/>
      <c r="D58" s="27"/>
      <c r="E58" s="163"/>
      <c r="F58" s="34">
        <f>F57+F49+F42+F32+F28</f>
        <v>2588415.7399999998</v>
      </c>
      <c r="G58" s="61">
        <f t="shared" ref="G58" si="5">F58*0.031</f>
        <v>80240.887939999986</v>
      </c>
      <c r="H58" s="96"/>
    </row>
    <row r="59" spans="1:8" ht="16" x14ac:dyDescent="0.2">
      <c r="A59" s="108">
        <v>2</v>
      </c>
      <c r="B59" s="76" t="s">
        <v>87</v>
      </c>
      <c r="C59" s="16"/>
      <c r="D59" s="28" t="s">
        <v>51</v>
      </c>
      <c r="E59" s="169" t="s">
        <v>80</v>
      </c>
      <c r="F59" s="28" t="s">
        <v>81</v>
      </c>
      <c r="G59" s="60"/>
      <c r="H59" s="144"/>
    </row>
    <row r="60" spans="1:8" ht="16" x14ac:dyDescent="0.2">
      <c r="A60" s="109">
        <v>2.1</v>
      </c>
      <c r="B60" s="72" t="s">
        <v>101</v>
      </c>
      <c r="C60" s="16"/>
      <c r="D60" s="28"/>
      <c r="E60" s="169"/>
      <c r="F60" s="28"/>
      <c r="G60" s="60"/>
      <c r="H60" s="144"/>
    </row>
    <row r="61" spans="1:8" x14ac:dyDescent="0.2">
      <c r="A61" s="102" t="s">
        <v>114</v>
      </c>
      <c r="B61" s="11" t="s">
        <v>96</v>
      </c>
      <c r="C61" s="12" t="s">
        <v>75</v>
      </c>
      <c r="D61" s="14">
        <v>3</v>
      </c>
      <c r="E61" s="162">
        <v>36000</v>
      </c>
      <c r="F61" s="15">
        <f>D61*E61</f>
        <v>108000</v>
      </c>
      <c r="G61" s="55">
        <f t="shared" ref="G61:G66" si="6">F61*0.031</f>
        <v>3348</v>
      </c>
      <c r="H61" s="86"/>
    </row>
    <row r="62" spans="1:8" x14ac:dyDescent="0.2">
      <c r="A62" s="102" t="s">
        <v>115</v>
      </c>
      <c r="B62" s="11" t="s">
        <v>97</v>
      </c>
      <c r="C62" s="12" t="s">
        <v>75</v>
      </c>
      <c r="D62" s="14">
        <v>3</v>
      </c>
      <c r="E62" s="162">
        <v>9924</v>
      </c>
      <c r="F62" s="15">
        <f>D62*E62</f>
        <v>29772</v>
      </c>
      <c r="G62" s="55">
        <f t="shared" si="6"/>
        <v>922.93200000000002</v>
      </c>
      <c r="H62" s="86"/>
    </row>
    <row r="63" spans="1:8" x14ac:dyDescent="0.2">
      <c r="A63" s="102" t="s">
        <v>116</v>
      </c>
      <c r="B63" s="11" t="s">
        <v>99</v>
      </c>
      <c r="C63" s="12" t="s">
        <v>75</v>
      </c>
      <c r="D63" s="14">
        <v>3</v>
      </c>
      <c r="E63" s="162">
        <v>8712</v>
      </c>
      <c r="F63" s="15">
        <f>D63*E63</f>
        <v>26136</v>
      </c>
      <c r="G63" s="55">
        <f t="shared" si="6"/>
        <v>810.21600000000001</v>
      </c>
      <c r="H63" s="86"/>
    </row>
    <row r="64" spans="1:8" x14ac:dyDescent="0.2">
      <c r="A64" s="102" t="s">
        <v>117</v>
      </c>
      <c r="B64" s="11" t="s">
        <v>104</v>
      </c>
      <c r="C64" s="12" t="s">
        <v>75</v>
      </c>
      <c r="D64" s="14">
        <v>3</v>
      </c>
      <c r="E64" s="162">
        <v>2065.1999999999998</v>
      </c>
      <c r="F64" s="15">
        <f>D64*E64</f>
        <v>6195.5999999999995</v>
      </c>
      <c r="G64" s="55">
        <f t="shared" si="6"/>
        <v>192.06359999999998</v>
      </c>
      <c r="H64" s="86"/>
    </row>
    <row r="65" spans="1:13" x14ac:dyDescent="0.2">
      <c r="A65" s="119" t="s">
        <v>118</v>
      </c>
      <c r="B65" s="19" t="s">
        <v>105</v>
      </c>
      <c r="C65" s="20" t="s">
        <v>75</v>
      </c>
      <c r="D65" s="35">
        <v>3</v>
      </c>
      <c r="E65" s="166">
        <v>10000</v>
      </c>
      <c r="F65" s="36">
        <f>D65*E65</f>
        <v>30000</v>
      </c>
      <c r="G65" s="55">
        <f t="shared" si="6"/>
        <v>930</v>
      </c>
      <c r="H65" s="86"/>
    </row>
    <row r="66" spans="1:13" x14ac:dyDescent="0.2">
      <c r="A66" s="118"/>
      <c r="B66" s="9" t="s">
        <v>74</v>
      </c>
      <c r="C66" s="10"/>
      <c r="D66" s="27"/>
      <c r="E66" s="168">
        <f>SUM(E61:E65)</f>
        <v>66701.2</v>
      </c>
      <c r="F66" s="34">
        <f>SUM(F61:F65)</f>
        <v>200103.6</v>
      </c>
      <c r="G66" s="61">
        <f t="shared" si="6"/>
        <v>6203.2116000000005</v>
      </c>
      <c r="H66" s="96"/>
    </row>
    <row r="67" spans="1:13" ht="20.25" customHeight="1" x14ac:dyDescent="0.2">
      <c r="A67" s="109">
        <v>2.2000000000000002</v>
      </c>
      <c r="B67" s="72" t="s">
        <v>108</v>
      </c>
      <c r="C67" s="12"/>
      <c r="D67" s="14"/>
      <c r="E67" s="162"/>
      <c r="F67" s="15"/>
      <c r="G67" s="59"/>
      <c r="H67" s="89"/>
    </row>
    <row r="68" spans="1:13" ht="16" customHeight="1" x14ac:dyDescent="0.2">
      <c r="A68" s="102" t="s">
        <v>119</v>
      </c>
      <c r="B68" s="11" t="s">
        <v>98</v>
      </c>
      <c r="C68" s="12" t="s">
        <v>75</v>
      </c>
      <c r="D68" s="14">
        <v>3</v>
      </c>
      <c r="E68" s="162">
        <v>20580</v>
      </c>
      <c r="F68" s="15">
        <f>D68*E68</f>
        <v>61740</v>
      </c>
      <c r="G68" s="55">
        <f t="shared" ref="G68:G73" si="7">F68*0.031</f>
        <v>1913.94</v>
      </c>
      <c r="H68" s="86"/>
    </row>
    <row r="69" spans="1:13" ht="16" customHeight="1" x14ac:dyDescent="0.2">
      <c r="A69" s="102" t="s">
        <v>120</v>
      </c>
      <c r="B69" s="11" t="s">
        <v>100</v>
      </c>
      <c r="C69" s="12" t="s">
        <v>75</v>
      </c>
      <c r="D69" s="14">
        <v>3</v>
      </c>
      <c r="E69" s="162">
        <v>5395.2</v>
      </c>
      <c r="F69" s="15">
        <f>D69*E69</f>
        <v>16185.599999999999</v>
      </c>
      <c r="G69" s="55">
        <f t="shared" si="7"/>
        <v>501.75359999999995</v>
      </c>
      <c r="H69" s="86"/>
    </row>
    <row r="70" spans="1:13" ht="16" customHeight="1" x14ac:dyDescent="0.2">
      <c r="A70" s="102" t="s">
        <v>129</v>
      </c>
      <c r="B70" s="11" t="s">
        <v>104</v>
      </c>
      <c r="C70" s="12" t="s">
        <v>75</v>
      </c>
      <c r="D70" s="14">
        <v>3</v>
      </c>
      <c r="E70" s="162">
        <v>2065.1999999999998</v>
      </c>
      <c r="F70" s="15">
        <f>D70*E70</f>
        <v>6195.5999999999995</v>
      </c>
      <c r="G70" s="55">
        <f t="shared" si="7"/>
        <v>192.06359999999998</v>
      </c>
      <c r="H70" s="86"/>
    </row>
    <row r="71" spans="1:13" ht="16" customHeight="1" x14ac:dyDescent="0.2">
      <c r="A71" s="102" t="s">
        <v>130</v>
      </c>
      <c r="B71" s="11" t="s">
        <v>83</v>
      </c>
      <c r="C71" s="12" t="s">
        <v>75</v>
      </c>
      <c r="D71" s="14">
        <v>3</v>
      </c>
      <c r="E71" s="162">
        <v>4730.3999999999996</v>
      </c>
      <c r="F71" s="15">
        <f>D71*E71</f>
        <v>14191.199999999999</v>
      </c>
      <c r="G71" s="55">
        <f t="shared" si="7"/>
        <v>439.92719999999997</v>
      </c>
      <c r="H71" s="86"/>
    </row>
    <row r="72" spans="1:13" ht="16" customHeight="1" x14ac:dyDescent="0.2">
      <c r="A72" s="119" t="s">
        <v>139</v>
      </c>
      <c r="B72" s="19" t="s">
        <v>105</v>
      </c>
      <c r="C72" s="20" t="s">
        <v>75</v>
      </c>
      <c r="D72" s="35">
        <v>3</v>
      </c>
      <c r="E72" s="166">
        <v>10000</v>
      </c>
      <c r="F72" s="36">
        <f>D72*E72</f>
        <v>30000</v>
      </c>
      <c r="G72" s="55">
        <f t="shared" si="7"/>
        <v>930</v>
      </c>
      <c r="H72" s="86"/>
    </row>
    <row r="73" spans="1:13" ht="20" customHeight="1" x14ac:dyDescent="0.2">
      <c r="A73" s="118"/>
      <c r="B73" s="9" t="s">
        <v>74</v>
      </c>
      <c r="C73" s="10"/>
      <c r="D73" s="27"/>
      <c r="E73" s="168">
        <f>SUM(E68:E72)</f>
        <v>42770.8</v>
      </c>
      <c r="F73" s="34">
        <f>SUM(F68:F72)</f>
        <v>128312.40000000001</v>
      </c>
      <c r="G73" s="61">
        <f t="shared" si="7"/>
        <v>3977.6844000000001</v>
      </c>
      <c r="H73" s="96"/>
    </row>
    <row r="74" spans="1:13" ht="23" customHeight="1" x14ac:dyDescent="0.2">
      <c r="A74" s="103">
        <v>2.2999999999999998</v>
      </c>
      <c r="B74" s="72" t="s">
        <v>85</v>
      </c>
      <c r="C74" s="12"/>
      <c r="D74" s="14"/>
      <c r="E74" s="162"/>
      <c r="F74" s="15"/>
      <c r="G74" s="59"/>
      <c r="H74" s="89"/>
      <c r="M74" s="151"/>
    </row>
    <row r="75" spans="1:13" ht="16" x14ac:dyDescent="0.2">
      <c r="A75" s="102" t="s">
        <v>122</v>
      </c>
      <c r="B75" s="77" t="s">
        <v>85</v>
      </c>
      <c r="C75" s="12" t="s">
        <v>91</v>
      </c>
      <c r="D75" s="12">
        <v>1</v>
      </c>
      <c r="E75" s="170">
        <v>30000</v>
      </c>
      <c r="F75" s="43">
        <v>30000</v>
      </c>
      <c r="G75" s="55">
        <f t="shared" ref="G75:G76" si="8">F75*0.031</f>
        <v>930</v>
      </c>
      <c r="H75" s="86"/>
    </row>
    <row r="76" spans="1:13" x14ac:dyDescent="0.2">
      <c r="A76" s="118"/>
      <c r="B76" s="9" t="s">
        <v>74</v>
      </c>
      <c r="C76" s="10"/>
      <c r="D76" s="27"/>
      <c r="E76" s="168">
        <f>SUM(E75)</f>
        <v>30000</v>
      </c>
      <c r="F76" s="34">
        <f>SUM(F75)</f>
        <v>30000</v>
      </c>
      <c r="G76" s="61">
        <f t="shared" si="8"/>
        <v>930</v>
      </c>
      <c r="H76" s="144"/>
    </row>
    <row r="77" spans="1:13" ht="16" x14ac:dyDescent="0.2">
      <c r="A77" s="109">
        <v>2.4</v>
      </c>
      <c r="B77" s="72" t="s">
        <v>121</v>
      </c>
      <c r="C77" s="12"/>
      <c r="D77" s="14"/>
      <c r="E77" s="169"/>
      <c r="F77" s="42"/>
      <c r="G77" s="58"/>
      <c r="H77" s="87"/>
    </row>
    <row r="78" spans="1:13" ht="22.5" customHeight="1" x14ac:dyDescent="0.2">
      <c r="A78" s="102" t="s">
        <v>131</v>
      </c>
      <c r="B78" s="11" t="s">
        <v>84</v>
      </c>
      <c r="C78" s="12" t="s">
        <v>91</v>
      </c>
      <c r="D78" s="14">
        <v>1</v>
      </c>
      <c r="E78" s="162">
        <v>15000</v>
      </c>
      <c r="F78" s="15">
        <v>15000</v>
      </c>
      <c r="G78" s="55">
        <f t="shared" ref="G78:G86" si="9">F78*0.031</f>
        <v>465</v>
      </c>
      <c r="H78" s="86"/>
    </row>
    <row r="79" spans="1:13" ht="22.5" customHeight="1" x14ac:dyDescent="0.2">
      <c r="A79" s="102" t="s">
        <v>132</v>
      </c>
      <c r="B79" s="11" t="s">
        <v>157</v>
      </c>
      <c r="C79" s="12" t="s">
        <v>75</v>
      </c>
      <c r="D79" s="14">
        <v>3</v>
      </c>
      <c r="E79" s="162">
        <v>5000</v>
      </c>
      <c r="F79" s="15">
        <f>E79*D79</f>
        <v>15000</v>
      </c>
      <c r="G79" s="55">
        <f t="shared" si="9"/>
        <v>465</v>
      </c>
      <c r="H79" s="86"/>
    </row>
    <row r="80" spans="1:13" ht="24" customHeight="1" x14ac:dyDescent="0.2">
      <c r="A80" s="102" t="s">
        <v>133</v>
      </c>
      <c r="B80" s="11" t="s">
        <v>158</v>
      </c>
      <c r="C80" s="12" t="s">
        <v>75</v>
      </c>
      <c r="D80" s="14">
        <v>3</v>
      </c>
      <c r="E80" s="162">
        <v>2000</v>
      </c>
      <c r="F80" s="15">
        <f>E80*D80</f>
        <v>6000</v>
      </c>
      <c r="G80" s="55">
        <f t="shared" si="9"/>
        <v>186</v>
      </c>
      <c r="H80" s="86"/>
    </row>
    <row r="81" spans="1:12" ht="30" x14ac:dyDescent="0.2">
      <c r="A81" s="102" t="s">
        <v>134</v>
      </c>
      <c r="B81" s="11" t="s">
        <v>159</v>
      </c>
      <c r="C81" s="12" t="s">
        <v>75</v>
      </c>
      <c r="D81" s="14">
        <v>3</v>
      </c>
      <c r="E81" s="162">
        <v>10000</v>
      </c>
      <c r="F81" s="15">
        <f>E81*D81</f>
        <v>30000</v>
      </c>
      <c r="G81" s="55">
        <f t="shared" si="9"/>
        <v>930</v>
      </c>
      <c r="H81" s="86"/>
    </row>
    <row r="82" spans="1:12" s="45" customFormat="1" ht="15.75" customHeight="1" x14ac:dyDescent="0.2">
      <c r="A82" s="102" t="s">
        <v>135</v>
      </c>
      <c r="B82" s="19" t="s">
        <v>160</v>
      </c>
      <c r="C82" s="12" t="s">
        <v>91</v>
      </c>
      <c r="D82" s="35">
        <v>1</v>
      </c>
      <c r="E82" s="166">
        <v>72000</v>
      </c>
      <c r="F82" s="15">
        <v>72000</v>
      </c>
      <c r="G82" s="55">
        <f t="shared" si="9"/>
        <v>2232</v>
      </c>
      <c r="H82" s="86"/>
      <c r="I82" s="66"/>
      <c r="J82" s="66"/>
      <c r="K82" s="66"/>
      <c r="L82" s="66"/>
    </row>
    <row r="83" spans="1:12" x14ac:dyDescent="0.2">
      <c r="A83" s="102" t="s">
        <v>136</v>
      </c>
      <c r="B83" s="11" t="s">
        <v>161</v>
      </c>
      <c r="C83" s="12" t="s">
        <v>91</v>
      </c>
      <c r="D83" s="14">
        <v>1</v>
      </c>
      <c r="E83" s="162">
        <v>7000</v>
      </c>
      <c r="F83" s="15">
        <v>7000</v>
      </c>
      <c r="G83" s="55">
        <f t="shared" si="9"/>
        <v>217</v>
      </c>
      <c r="H83" s="86"/>
    </row>
    <row r="84" spans="1:12" x14ac:dyDescent="0.2">
      <c r="A84" s="102" t="s">
        <v>137</v>
      </c>
      <c r="B84" s="11" t="s">
        <v>82</v>
      </c>
      <c r="C84" s="12" t="s">
        <v>91</v>
      </c>
      <c r="D84" s="14">
        <v>3</v>
      </c>
      <c r="E84" s="162">
        <v>600</v>
      </c>
      <c r="F84" s="15">
        <f>E84*D84</f>
        <v>1800</v>
      </c>
      <c r="G84" s="55">
        <f t="shared" si="9"/>
        <v>55.8</v>
      </c>
      <c r="H84" s="86"/>
    </row>
    <row r="85" spans="1:12" x14ac:dyDescent="0.2">
      <c r="A85" s="102" t="s">
        <v>138</v>
      </c>
      <c r="B85" s="13" t="s">
        <v>123</v>
      </c>
      <c r="C85" s="12" t="s">
        <v>91</v>
      </c>
      <c r="D85" s="14">
        <v>1</v>
      </c>
      <c r="E85" s="162">
        <v>23000</v>
      </c>
      <c r="F85" s="152">
        <v>23000</v>
      </c>
      <c r="G85" s="55">
        <f t="shared" si="9"/>
        <v>713</v>
      </c>
      <c r="H85" s="90"/>
    </row>
    <row r="86" spans="1:12" ht="16" thickBot="1" x14ac:dyDescent="0.25">
      <c r="A86" s="111"/>
      <c r="B86" s="124" t="s">
        <v>78</v>
      </c>
      <c r="C86" s="153"/>
      <c r="D86" s="44"/>
      <c r="E86" s="171">
        <f>SUM(E78:E84)</f>
        <v>111600</v>
      </c>
      <c r="F86" s="37">
        <f>SUM(F78:F85)</f>
        <v>169800</v>
      </c>
      <c r="G86" s="61">
        <f t="shared" si="9"/>
        <v>5263.8</v>
      </c>
      <c r="H86" s="96"/>
    </row>
    <row r="87" spans="1:12" ht="17" thickBot="1" x14ac:dyDescent="0.25">
      <c r="A87" s="112"/>
      <c r="B87" s="125" t="s">
        <v>147</v>
      </c>
      <c r="C87" s="46"/>
      <c r="D87" s="47"/>
      <c r="E87" s="172"/>
      <c r="F87" s="48">
        <f>F86+F76+F73+F66</f>
        <v>528216</v>
      </c>
      <c r="G87" s="82">
        <f>G86+G76+G73+G66</f>
        <v>16374.696000000002</v>
      </c>
      <c r="H87" s="99">
        <f>(G66+G73+G76+G86+G57)/G88</f>
        <v>0.1895687554025873</v>
      </c>
    </row>
    <row r="88" spans="1:12" ht="18" customHeight="1" thickBot="1" x14ac:dyDescent="0.25">
      <c r="A88" s="113"/>
      <c r="B88" s="21" t="s">
        <v>48</v>
      </c>
      <c r="C88" s="22"/>
      <c r="D88" s="38"/>
      <c r="E88" s="173"/>
      <c r="F88" s="39">
        <f>F87+F58</f>
        <v>3116631.7399999998</v>
      </c>
      <c r="G88" s="83">
        <f>G87+G58</f>
        <v>96615.583939999982</v>
      </c>
      <c r="H88" s="97">
        <f>SUM(H7:H87)</f>
        <v>1</v>
      </c>
    </row>
    <row r="89" spans="1:12" s="45" customFormat="1" ht="15.75" customHeight="1" x14ac:dyDescent="0.2">
      <c r="A89" s="114"/>
      <c r="B89" s="50" t="s">
        <v>149</v>
      </c>
      <c r="C89" s="134"/>
      <c r="D89" s="134"/>
      <c r="E89" s="174"/>
      <c r="F89" s="135">
        <f>F87/F88</f>
        <v>0.16948296881555858</v>
      </c>
      <c r="G89" s="120"/>
      <c r="H89" s="121"/>
      <c r="I89" s="66"/>
      <c r="J89" s="66"/>
      <c r="K89" s="66"/>
      <c r="L89" s="66"/>
    </row>
    <row r="90" spans="1:12" ht="15.75" customHeight="1" x14ac:dyDescent="0.2">
      <c r="A90" s="115"/>
      <c r="B90" s="78"/>
      <c r="C90" s="78"/>
      <c r="D90" s="78"/>
      <c r="E90" s="175"/>
      <c r="F90" s="78"/>
      <c r="G90" s="154"/>
      <c r="H90" s="154"/>
    </row>
    <row r="91" spans="1:12" x14ac:dyDescent="0.2">
      <c r="A91" s="116"/>
      <c r="B91" s="78"/>
      <c r="C91" s="78"/>
      <c r="D91" s="78"/>
      <c r="E91" s="175"/>
      <c r="G91" s="154"/>
      <c r="H91" s="155"/>
    </row>
    <row r="92" spans="1:12" x14ac:dyDescent="0.2">
      <c r="A92" s="116"/>
      <c r="B92" s="78"/>
      <c r="C92" s="78"/>
      <c r="D92" s="177"/>
      <c r="E92" s="178"/>
      <c r="F92" s="179" t="s">
        <v>153</v>
      </c>
      <c r="G92" s="180">
        <v>17463</v>
      </c>
      <c r="H92" s="155"/>
    </row>
    <row r="93" spans="1:12" ht="15.75" customHeight="1" x14ac:dyDescent="0.2">
      <c r="A93" s="189"/>
      <c r="B93" s="193"/>
      <c r="C93" s="193"/>
      <c r="D93" s="181"/>
      <c r="E93" s="175"/>
      <c r="F93" s="133" t="s">
        <v>154</v>
      </c>
      <c r="G93" s="182">
        <v>60000</v>
      </c>
      <c r="H93" s="67"/>
    </row>
    <row r="94" spans="1:12" ht="15.75" customHeight="1" x14ac:dyDescent="0.2">
      <c r="A94" s="189"/>
      <c r="B94" s="193"/>
      <c r="C94" s="193"/>
      <c r="D94" s="181"/>
      <c r="E94" s="175"/>
      <c r="F94" s="133" t="s">
        <v>155</v>
      </c>
      <c r="G94" s="182">
        <v>2611.87</v>
      </c>
      <c r="H94" s="67"/>
    </row>
    <row r="95" spans="1:12" ht="15.75" customHeight="1" x14ac:dyDescent="0.2">
      <c r="A95" s="127"/>
      <c r="B95" s="130"/>
      <c r="C95" s="193"/>
      <c r="D95" s="181"/>
      <c r="E95" s="175"/>
      <c r="F95" s="63" t="s">
        <v>152</v>
      </c>
      <c r="G95" s="183">
        <f>SUM(G92:G94)</f>
        <v>80074.87</v>
      </c>
      <c r="H95" s="68"/>
    </row>
    <row r="96" spans="1:12" ht="19" customHeight="1" x14ac:dyDescent="0.2">
      <c r="A96" s="128"/>
      <c r="B96" s="126"/>
      <c r="C96" s="129"/>
      <c r="D96" s="184"/>
      <c r="E96" s="185"/>
      <c r="F96" s="186" t="s">
        <v>156</v>
      </c>
      <c r="G96" s="187">
        <f>G88-G95</f>
        <v>16540.713939999987</v>
      </c>
      <c r="H96" s="68"/>
    </row>
    <row r="97" spans="1:14" x14ac:dyDescent="0.2">
      <c r="A97" s="128"/>
      <c r="B97" s="25"/>
      <c r="C97" s="129"/>
      <c r="D97" s="129"/>
      <c r="E97" s="176"/>
      <c r="H97" s="68"/>
    </row>
    <row r="98" spans="1:14" ht="27" customHeight="1" x14ac:dyDescent="0.2">
      <c r="A98" s="128"/>
      <c r="B98" s="126"/>
      <c r="C98" s="129"/>
      <c r="D98" s="129"/>
      <c r="E98" s="176"/>
      <c r="F98" s="24"/>
      <c r="G98" s="64"/>
      <c r="H98" s="68"/>
    </row>
    <row r="99" spans="1:14" s="1" customFormat="1" ht="19.5" customHeight="1" x14ac:dyDescent="0.2">
      <c r="A99" s="128"/>
      <c r="B99" s="25"/>
      <c r="C99" s="129"/>
      <c r="D99" s="129"/>
      <c r="E99" s="176"/>
      <c r="F99" s="26"/>
      <c r="G99" s="63"/>
      <c r="H99" s="69"/>
      <c r="I99" s="66"/>
      <c r="J99" s="66"/>
      <c r="K99" s="66"/>
      <c r="L99" s="66"/>
      <c r="M99" s="66"/>
      <c r="N99" s="66"/>
    </row>
    <row r="100" spans="1:14" x14ac:dyDescent="0.2">
      <c r="A100" s="128"/>
      <c r="B100" s="126"/>
      <c r="C100" s="129"/>
      <c r="D100" s="129"/>
      <c r="E100" s="176"/>
      <c r="F100" s="24"/>
      <c r="G100" s="52"/>
      <c r="H100" s="70"/>
    </row>
    <row r="101" spans="1:14" ht="15.75" customHeight="1" x14ac:dyDescent="0.2">
      <c r="A101" s="128"/>
      <c r="B101" s="25"/>
      <c r="C101" s="129"/>
      <c r="D101" s="129"/>
      <c r="E101" s="176"/>
      <c r="F101" s="26"/>
      <c r="G101" s="53"/>
      <c r="H101" s="71"/>
    </row>
    <row r="102" spans="1:14" x14ac:dyDescent="0.2">
      <c r="A102" s="128"/>
      <c r="B102" s="25"/>
      <c r="C102" s="129"/>
      <c r="D102" s="129"/>
      <c r="E102" s="176"/>
      <c r="F102" s="26"/>
      <c r="G102" s="53"/>
      <c r="H102" s="71"/>
    </row>
    <row r="103" spans="1:14" ht="15.75" customHeight="1" x14ac:dyDescent="0.2">
      <c r="A103" s="190"/>
      <c r="B103" s="25"/>
      <c r="C103" s="191"/>
      <c r="D103" s="191"/>
      <c r="E103" s="192"/>
      <c r="F103" s="188"/>
      <c r="G103" s="52"/>
      <c r="H103" s="70"/>
    </row>
    <row r="104" spans="1:14" s="2" customFormat="1" ht="18.75" customHeight="1" x14ac:dyDescent="0.2">
      <c r="A104" s="190"/>
      <c r="B104" s="79"/>
      <c r="C104" s="191"/>
      <c r="D104" s="191"/>
      <c r="E104" s="192"/>
      <c r="F104" s="188"/>
      <c r="G104" s="52"/>
      <c r="H104" s="70"/>
      <c r="I104" s="66"/>
      <c r="J104" s="66"/>
      <c r="K104" s="66"/>
      <c r="L104" s="66"/>
      <c r="M104" s="66"/>
      <c r="N104" s="66"/>
    </row>
    <row r="105" spans="1:14" s="2" customFormat="1" ht="18.75" customHeight="1" x14ac:dyDescent="0.2">
      <c r="A105" s="190"/>
      <c r="B105" s="25"/>
      <c r="C105" s="129"/>
      <c r="D105" s="129"/>
      <c r="E105" s="176"/>
      <c r="F105" s="126"/>
      <c r="G105" s="52"/>
      <c r="H105" s="70"/>
      <c r="I105" s="66"/>
      <c r="J105" s="66"/>
      <c r="K105" s="66"/>
      <c r="L105" s="66"/>
    </row>
    <row r="106" spans="1:14" x14ac:dyDescent="0.2">
      <c r="A106" s="128"/>
      <c r="B106" s="126"/>
      <c r="C106" s="129"/>
      <c r="D106" s="129"/>
      <c r="E106" s="176"/>
      <c r="F106" s="24"/>
      <c r="G106" s="52"/>
      <c r="H106" s="70"/>
    </row>
    <row r="107" spans="1:14" x14ac:dyDescent="0.2">
      <c r="A107" s="128"/>
      <c r="B107" s="126"/>
      <c r="C107" s="129"/>
      <c r="D107" s="129"/>
      <c r="E107" s="176"/>
      <c r="F107" s="24"/>
      <c r="G107" s="52"/>
      <c r="H107" s="70"/>
    </row>
    <row r="108" spans="1:14" x14ac:dyDescent="0.2">
      <c r="A108" s="128"/>
      <c r="B108" s="130"/>
      <c r="C108" s="129"/>
      <c r="D108" s="129"/>
      <c r="E108" s="176"/>
      <c r="F108" s="26"/>
      <c r="G108" s="53"/>
      <c r="H108" s="71"/>
    </row>
    <row r="109" spans="1:14" x14ac:dyDescent="0.2">
      <c r="A109" s="117"/>
    </row>
    <row r="110" spans="1:14" ht="18" customHeight="1" x14ac:dyDescent="0.2">
      <c r="A110" s="23"/>
    </row>
    <row r="111" spans="1:14" ht="18" customHeight="1" x14ac:dyDescent="0.2">
      <c r="A111" s="23"/>
    </row>
    <row r="112" spans="1:14" ht="29.25" customHeight="1" x14ac:dyDescent="0.2">
      <c r="A112" s="23"/>
    </row>
    <row r="113" spans="1:1" ht="25.5" customHeight="1" x14ac:dyDescent="0.2">
      <c r="A113" s="23"/>
    </row>
    <row r="114" spans="1:1" x14ac:dyDescent="0.2">
      <c r="A114" s="23"/>
    </row>
    <row r="115" spans="1:1" ht="58.5" customHeight="1" x14ac:dyDescent="0.2">
      <c r="A115" s="23"/>
    </row>
    <row r="116" spans="1:1" x14ac:dyDescent="0.2">
      <c r="A116" s="23"/>
    </row>
    <row r="117" spans="1:1" ht="29.25" customHeight="1" x14ac:dyDescent="0.2">
      <c r="A117" s="23"/>
    </row>
    <row r="118" spans="1:1" x14ac:dyDescent="0.2">
      <c r="A118" s="23"/>
    </row>
    <row r="119" spans="1:1" ht="24.75" customHeight="1" x14ac:dyDescent="0.2">
      <c r="A119" s="23"/>
    </row>
    <row r="120" spans="1:1" x14ac:dyDescent="0.2">
      <c r="A120" s="23"/>
    </row>
    <row r="121" spans="1:1" ht="14.25" customHeight="1" x14ac:dyDescent="0.2">
      <c r="A121" s="23"/>
    </row>
    <row r="122" spans="1:1" ht="24.75" hidden="1" customHeight="1" x14ac:dyDescent="0.2">
      <c r="A122" s="23"/>
    </row>
    <row r="123" spans="1:1" ht="33" customHeight="1" x14ac:dyDescent="0.2">
      <c r="A123" s="23"/>
    </row>
    <row r="124" spans="1:1" ht="26.25" customHeight="1" x14ac:dyDescent="0.2">
      <c r="A124" s="23"/>
    </row>
    <row r="125" spans="1:1" ht="15" customHeight="1" x14ac:dyDescent="0.2">
      <c r="A125" s="23"/>
    </row>
    <row r="126" spans="1:1" x14ac:dyDescent="0.2">
      <c r="A126" s="23"/>
    </row>
    <row r="127" spans="1:1" x14ac:dyDescent="0.2">
      <c r="A127" s="23"/>
    </row>
    <row r="128" spans="1:1" x14ac:dyDescent="0.2">
      <c r="A128" s="23"/>
    </row>
    <row r="129" spans="1:1" x14ac:dyDescent="0.2">
      <c r="A129" s="23"/>
    </row>
    <row r="130" spans="1:1" x14ac:dyDescent="0.2">
      <c r="A130" s="23"/>
    </row>
    <row r="131" spans="1:1" x14ac:dyDescent="0.2">
      <c r="A131" s="23"/>
    </row>
    <row r="132" spans="1:1" x14ac:dyDescent="0.2">
      <c r="A132" s="23"/>
    </row>
    <row r="133" spans="1:1" x14ac:dyDescent="0.2">
      <c r="A133" s="23"/>
    </row>
    <row r="134" spans="1:1" x14ac:dyDescent="0.2">
      <c r="A134" s="23"/>
    </row>
    <row r="135" spans="1:1" x14ac:dyDescent="0.2">
      <c r="A135" s="23"/>
    </row>
    <row r="136" spans="1:1" x14ac:dyDescent="0.2">
      <c r="A136" s="23"/>
    </row>
    <row r="137" spans="1:1" x14ac:dyDescent="0.2">
      <c r="A137" s="23"/>
    </row>
    <row r="138" spans="1:1" x14ac:dyDescent="0.2">
      <c r="A138" s="23"/>
    </row>
    <row r="139" spans="1:1" x14ac:dyDescent="0.2">
      <c r="A139" s="23"/>
    </row>
    <row r="140" spans="1:1" x14ac:dyDescent="0.2">
      <c r="A140" s="23"/>
    </row>
    <row r="141" spans="1:1" x14ac:dyDescent="0.2">
      <c r="A141" s="23"/>
    </row>
    <row r="142" spans="1:1" x14ac:dyDescent="0.2">
      <c r="A142" s="23"/>
    </row>
    <row r="143" spans="1:1" x14ac:dyDescent="0.2">
      <c r="A143" s="23"/>
    </row>
    <row r="144" spans="1:1" x14ac:dyDescent="0.2">
      <c r="A144" s="23"/>
    </row>
    <row r="145" spans="1:1" x14ac:dyDescent="0.2">
      <c r="A145" s="23"/>
    </row>
    <row r="146" spans="1:1" x14ac:dyDescent="0.2">
      <c r="A146" s="23"/>
    </row>
    <row r="147" spans="1:1" x14ac:dyDescent="0.2">
      <c r="A147" s="23"/>
    </row>
    <row r="148" spans="1:1" x14ac:dyDescent="0.2">
      <c r="A148" s="23"/>
    </row>
    <row r="149" spans="1:1" x14ac:dyDescent="0.2">
      <c r="A149" s="23"/>
    </row>
  </sheetData>
  <mergeCells count="13">
    <mergeCell ref="B3:B4"/>
    <mergeCell ref="C3:C4"/>
    <mergeCell ref="D3:F3"/>
    <mergeCell ref="D4:F4"/>
    <mergeCell ref="G3:H3"/>
    <mergeCell ref="F103:F104"/>
    <mergeCell ref="A93:A94"/>
    <mergeCell ref="A103:A105"/>
    <mergeCell ref="C103:C104"/>
    <mergeCell ref="D103:D104"/>
    <mergeCell ref="E103:E104"/>
    <mergeCell ref="B93:B94"/>
    <mergeCell ref="C93:C95"/>
  </mergeCells>
  <phoneticPr fontId="23" type="noConversion"/>
  <pageMargins left="0.7" right="0.7" top="0.75" bottom="0.75" header="0.3" footer="0.3"/>
  <pageSetup scale="60" fitToHeight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8"/>
  <sheetViews>
    <sheetView topLeftCell="A24" workbookViewId="0">
      <selection activeCell="H48" sqref="H48"/>
    </sheetView>
  </sheetViews>
  <sheetFormatPr baseColWidth="10" defaultColWidth="8.83203125" defaultRowHeight="15" x14ac:dyDescent="0.2"/>
  <sheetData>
    <row r="48" ht="25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"/>
  <sheetViews>
    <sheetView topLeftCell="A10" workbookViewId="0">
      <selection activeCell="G33" sqref="G33"/>
    </sheetView>
  </sheetViews>
  <sheetFormatPr baseColWidth="10" defaultColWidth="8.83203125" defaultRowHeight="15" x14ac:dyDescent="0.2"/>
  <cols>
    <col min="7" max="7" width="8.83203125" style="51"/>
    <col min="12" max="12" width="8.83203125" style="5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K.Laka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Langlois</dc:creator>
  <cp:lastModifiedBy>Microsoft Office User</cp:lastModifiedBy>
  <cp:lastPrinted>2016-05-25T10:17:57Z</cp:lastPrinted>
  <dcterms:created xsi:type="dcterms:W3CDTF">2014-09-30T17:03:38Z</dcterms:created>
  <dcterms:modified xsi:type="dcterms:W3CDTF">2016-05-26T11:42:40Z</dcterms:modified>
</cp:coreProperties>
</file>