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409" activeTab="0"/>
  </bookViews>
  <sheets>
    <sheet name="FUMCAD - RH+INVESTIMENTO" sheetId="1" r:id="rId1"/>
    <sheet name="Cotação Nutriçao Final " sheetId="2" r:id="rId2"/>
    <sheet name="calculo global giving" sheetId="3" r:id="rId3"/>
  </sheets>
  <externalReferences>
    <externalReference r:id="rId6"/>
    <externalReference r:id="rId7"/>
  </externalReferences>
  <definedNames>
    <definedName name="_xlnm.Print_Area" localSheetId="1">'Cotação Nutriçao Final '!$A$1:$F$149</definedName>
    <definedName name="_xlnm.Print_Area" localSheetId="0">'FUMCAD - RH+INVESTIMENTO'!$A$1:$AE$57</definedName>
  </definedNames>
  <calcPr fullCalcOnLoad="1"/>
</workbook>
</file>

<file path=xl/comments1.xml><?xml version="1.0" encoding="utf-8"?>
<comments xmlns="http://schemas.openxmlformats.org/spreadsheetml/2006/main">
  <authors>
    <author>patricialopes</author>
  </authors>
  <commentList>
    <comment ref="F51" authorId="0">
      <text>
        <r>
          <rPr>
            <b/>
            <sz val="9"/>
            <rFont val="Tahoma"/>
            <family val="2"/>
          </rPr>
          <t>patricialopes:</t>
        </r>
        <r>
          <rPr>
            <sz val="9"/>
            <rFont val="Tahoma"/>
            <family val="2"/>
          </rPr>
          <t xml:space="preserve">
MOBILIARIOS + CASTILHO</t>
        </r>
      </text>
    </comment>
    <comment ref="I49" authorId="0">
      <text>
        <r>
          <rPr>
            <b/>
            <sz val="9"/>
            <rFont val="Tahoma"/>
            <family val="2"/>
          </rPr>
          <t>patricialopes:</t>
        </r>
        <r>
          <rPr>
            <sz val="9"/>
            <rFont val="Tahoma"/>
            <family val="2"/>
          </rPr>
          <t xml:space="preserve">
CAMA</t>
        </r>
      </text>
    </comment>
    <comment ref="L49" authorId="0">
      <text>
        <r>
          <rPr>
            <b/>
            <sz val="9"/>
            <rFont val="Tahoma"/>
            <family val="2"/>
          </rPr>
          <t>patricialopes:</t>
        </r>
        <r>
          <rPr>
            <sz val="9"/>
            <rFont val="Tahoma"/>
            <family val="2"/>
          </rPr>
          <t xml:space="preserve">
GRUPO 3 - AUTOCLAVE - CARRO ESQUELETO...</t>
        </r>
      </text>
    </comment>
  </commentList>
</comments>
</file>

<file path=xl/sharedStrings.xml><?xml version="1.0" encoding="utf-8"?>
<sst xmlns="http://schemas.openxmlformats.org/spreadsheetml/2006/main" count="437" uniqueCount="229">
  <si>
    <t>CONTAS</t>
  </si>
  <si>
    <t>Mês 1</t>
  </si>
  <si>
    <t>Mês 4</t>
  </si>
  <si>
    <t>Mês 5</t>
  </si>
  <si>
    <t>Mês 6</t>
  </si>
  <si>
    <t>Mês 7</t>
  </si>
  <si>
    <t>Mês 8</t>
  </si>
  <si>
    <t>Mês 9</t>
  </si>
  <si>
    <t>Mês 10</t>
  </si>
  <si>
    <t>Mês 12</t>
  </si>
  <si>
    <t>Total Previsto</t>
  </si>
  <si>
    <t>2</t>
  </si>
  <si>
    <t>DESPESAS</t>
  </si>
  <si>
    <t>2.1</t>
  </si>
  <si>
    <t>Operacionais</t>
  </si>
  <si>
    <t>2.1.1</t>
  </si>
  <si>
    <t>PESSOAL</t>
  </si>
  <si>
    <t>2.1.1.1</t>
  </si>
  <si>
    <t>Salários e ordenados</t>
  </si>
  <si>
    <t xml:space="preserve">2.1.1.2 </t>
  </si>
  <si>
    <t>INSS</t>
  </si>
  <si>
    <t>2.1.1.3</t>
  </si>
  <si>
    <t>PIS</t>
  </si>
  <si>
    <t>2.1.1.4</t>
  </si>
  <si>
    <t>Seguros e Acidentes do Trabalho</t>
  </si>
  <si>
    <t>2.1.1.5</t>
  </si>
  <si>
    <t>Férias</t>
  </si>
  <si>
    <t>2.1.1.6</t>
  </si>
  <si>
    <t>13º salário</t>
  </si>
  <si>
    <t>2.1.1.7</t>
  </si>
  <si>
    <t>FGTS</t>
  </si>
  <si>
    <t>2.1.1.8</t>
  </si>
  <si>
    <t>Dissídio Coletivo</t>
  </si>
  <si>
    <t>2.1.1.9</t>
  </si>
  <si>
    <t>Assistência médica</t>
  </si>
  <si>
    <t>2.1.1.10</t>
  </si>
  <si>
    <t>Indenizações</t>
  </si>
  <si>
    <t>2.1.1.11</t>
  </si>
  <si>
    <t>Vale Transporte+Vale Refeição+Vale Alimentação</t>
  </si>
  <si>
    <t>VALOR TOTAL COM ENCARGOS</t>
  </si>
  <si>
    <t>2.1.2</t>
  </si>
  <si>
    <t>MATERIAIS</t>
  </si>
  <si>
    <t>2.1.2.1</t>
  </si>
  <si>
    <t>Alimentos</t>
  </si>
  <si>
    <t>2.1.2.2</t>
  </si>
  <si>
    <t>Material de escritório</t>
  </si>
  <si>
    <t>2.1.2.3</t>
  </si>
  <si>
    <t>Material pedagógico</t>
  </si>
  <si>
    <t>2.1.3</t>
  </si>
  <si>
    <t>2.1.3.1</t>
  </si>
  <si>
    <t xml:space="preserve">Energia Elétrica destinado ao uso do Projeto </t>
  </si>
  <si>
    <t>2.1.3.2</t>
  </si>
  <si>
    <t xml:space="preserve">Àgua destinado ao uso do Projeto </t>
  </si>
  <si>
    <t>2.1.3.3</t>
  </si>
  <si>
    <t xml:space="preserve">Telefone destinado ao uso do Projeto </t>
  </si>
  <si>
    <t>2.1.3.4</t>
  </si>
  <si>
    <t>Gás</t>
  </si>
  <si>
    <t>2.1.3.5</t>
  </si>
  <si>
    <t>2.1.3.6</t>
  </si>
  <si>
    <t>Condomínio</t>
  </si>
  <si>
    <t>2.1.3.7</t>
  </si>
  <si>
    <t>Combustível</t>
  </si>
  <si>
    <t>2.1.3.8</t>
  </si>
  <si>
    <t>Condução</t>
  </si>
  <si>
    <t>2.2</t>
  </si>
  <si>
    <t>SERVIÇOS DE TERCEIROS</t>
  </si>
  <si>
    <t>2.2.1</t>
  </si>
  <si>
    <t>Pessoa Jurídica</t>
  </si>
  <si>
    <t>2.2.2</t>
  </si>
  <si>
    <t>Pessoa Física</t>
  </si>
  <si>
    <t>2.2.3</t>
  </si>
  <si>
    <t>Encargos (20%)</t>
  </si>
  <si>
    <t>2.2.4</t>
  </si>
  <si>
    <t>Transporte</t>
  </si>
  <si>
    <t>OUTRAS DESPESAS</t>
  </si>
  <si>
    <t>2.2.2.1</t>
  </si>
  <si>
    <t>2.2.2.2</t>
  </si>
  <si>
    <t>2.3</t>
  </si>
  <si>
    <t>Imobilizado</t>
  </si>
  <si>
    <t xml:space="preserve">2.3.1 </t>
  </si>
  <si>
    <t>2.3.2</t>
  </si>
  <si>
    <t>SALDO FINAL</t>
  </si>
  <si>
    <t>ORÇAMENTO ANUAL</t>
  </si>
  <si>
    <t>Mês 11</t>
  </si>
  <si>
    <t>Mês 3</t>
  </si>
  <si>
    <t>Mês 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</si>
  <si>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</si>
  <si>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</si>
  <si>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</si>
  <si>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</si>
  <si>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</si>
  <si>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</si>
  <si>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</si>
  <si>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</si>
  <si>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</si>
  <si>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</si>
  <si>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</si>
  <si>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</si>
  <si>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 xml:space="preserve">ADMINISTRATIVAS: </t>
  </si>
  <si>
    <t>Aluguéis:</t>
  </si>
  <si>
    <t>Despesas com Divulgação:</t>
  </si>
  <si>
    <t xml:space="preserve">Despesas Gerais: </t>
  </si>
  <si>
    <t>Equipamentos:</t>
  </si>
  <si>
    <r>
      <t>Móveis e Utensílios:</t>
    </r>
    <r>
      <rPr>
        <sz val="8"/>
        <color indexed="10"/>
        <rFont val="Arial"/>
        <family val="2"/>
      </rPr>
      <t xml:space="preserve"> </t>
    </r>
  </si>
  <si>
    <t>Total Investimento com encargos</t>
  </si>
  <si>
    <t>PLANILHA RESUMIDA DE VALORES DE COTAÇÕES E MEDIA FINAL</t>
  </si>
  <si>
    <t>Descrição</t>
  </si>
  <si>
    <t>Quantidade</t>
  </si>
  <si>
    <t>Empresas TBW</t>
  </si>
  <si>
    <t>Media de Valores para Quantidade Solicitada</t>
  </si>
  <si>
    <t>GRUPO 4</t>
  </si>
  <si>
    <t>Valor Unitario</t>
  </si>
  <si>
    <t>Valor Total</t>
  </si>
  <si>
    <t>Aparelho de Calorimetria + Insumos</t>
  </si>
  <si>
    <t>Bocal</t>
  </si>
  <si>
    <t>Mangueira</t>
  </si>
  <si>
    <t xml:space="preserve">Mascara </t>
  </si>
  <si>
    <t>Prendedores nasal descartável</t>
  </si>
  <si>
    <t xml:space="preserve">Prendedor Nasal utilizável </t>
  </si>
  <si>
    <t>Empresa exclusiva para este item no mercado Nacional</t>
  </si>
  <si>
    <t xml:space="preserve">Empresas </t>
  </si>
  <si>
    <t>GRUPO 2</t>
  </si>
  <si>
    <t>Getinge</t>
  </si>
  <si>
    <t>Linet</t>
  </si>
  <si>
    <t>Stryker</t>
  </si>
  <si>
    <t>Cama Balança</t>
  </si>
  <si>
    <t>Empresas Getting e Stryker Mercado Nacional - Linet somente exportação E-W</t>
  </si>
  <si>
    <t>GRUPO 5</t>
  </si>
  <si>
    <t xml:space="preserve">Bordon </t>
  </si>
  <si>
    <t xml:space="preserve">Di Pratos </t>
  </si>
  <si>
    <t>Macon</t>
  </si>
  <si>
    <t>Forno combinado (06 GN’S  com cavalete) a gas</t>
  </si>
  <si>
    <t>Refritec</t>
  </si>
  <si>
    <t>Sebec</t>
  </si>
  <si>
    <t>Brasport</t>
  </si>
  <si>
    <t>Camara Frigorifica modular  Completa + Instalação</t>
  </si>
  <si>
    <t>Agility</t>
  </si>
  <si>
    <t xml:space="preserve">J.A </t>
  </si>
  <si>
    <t>Egear</t>
  </si>
  <si>
    <t>Sistema de exaustão + Instalação</t>
  </si>
  <si>
    <t>Remanox</t>
  </si>
  <si>
    <t>Narcel</t>
  </si>
  <si>
    <t>Di Pratos</t>
  </si>
  <si>
    <t xml:space="preserve">Balcão Termico de distribuição  (06 GN’S) </t>
  </si>
  <si>
    <t>Bordon</t>
  </si>
  <si>
    <t xml:space="preserve">Pass Through Aquecido (estufa 1 porta)  </t>
  </si>
  <si>
    <t>Ormimaquinas</t>
  </si>
  <si>
    <t>Lojas Clima</t>
  </si>
  <si>
    <t>Friopel</t>
  </si>
  <si>
    <t>Pass Through frio 2 portas</t>
  </si>
  <si>
    <t>Fiamma</t>
  </si>
  <si>
    <t xml:space="preserve">Dr. Lava Louças </t>
  </si>
  <si>
    <t>E.Bone</t>
  </si>
  <si>
    <t>Maquina de Lavar Louças</t>
  </si>
  <si>
    <t>GRUPO 3</t>
  </si>
  <si>
    <t>Maltron</t>
  </si>
  <si>
    <t>TBW</t>
  </si>
  <si>
    <t>Cirurgica Passos</t>
  </si>
  <si>
    <t>Bioimpedancia Multifrequencial</t>
  </si>
  <si>
    <t>Cardiomed</t>
  </si>
  <si>
    <t>Shopfisio</t>
  </si>
  <si>
    <t>Eletrodo p/ Bioimpedancia Multifrequencial</t>
  </si>
  <si>
    <t>Bobina p/ Bioimpedancia Multifrequencial</t>
  </si>
  <si>
    <t>Figueiredo</t>
  </si>
  <si>
    <t>Sanny</t>
  </si>
  <si>
    <t>Nowak</t>
  </si>
  <si>
    <t>Balança Eletronica digital</t>
  </si>
  <si>
    <t>Mediteq</t>
  </si>
  <si>
    <t>Bandejas para carro aquecido</t>
  </si>
  <si>
    <t>Carro esqueleto para bandejas</t>
  </si>
  <si>
    <t>Idealine</t>
  </si>
  <si>
    <t>Medichelp</t>
  </si>
  <si>
    <t>SoloStocks</t>
  </si>
  <si>
    <t>Autoclave (lactário)</t>
  </si>
  <si>
    <t>Loja Nutri Vida</t>
  </si>
  <si>
    <t>Cirurgica Express</t>
  </si>
  <si>
    <t>Fibra Cirurgica</t>
  </si>
  <si>
    <t>Infantômetro</t>
  </si>
  <si>
    <t>Smart Cozinha</t>
  </si>
  <si>
    <t>Resfriador de Alimento</t>
  </si>
  <si>
    <t>GRUPO 1</t>
  </si>
  <si>
    <t xml:space="preserve">Alberflex </t>
  </si>
  <si>
    <t>B&amp;D</t>
  </si>
  <si>
    <t>J.C.Galeno</t>
  </si>
  <si>
    <t>Cadeira Giratoria</t>
  </si>
  <si>
    <t>Danten Moveis</t>
  </si>
  <si>
    <t>Netchairs</t>
  </si>
  <si>
    <t>Cadeira Fixa</t>
  </si>
  <si>
    <t>Mobly</t>
  </si>
  <si>
    <t>Milla Comercio</t>
  </si>
  <si>
    <t>Mesa Reta 1200 x 700</t>
  </si>
  <si>
    <t>Movstore</t>
  </si>
  <si>
    <t>Gaveteiro volante 03 gavetas</t>
  </si>
  <si>
    <t>CGA</t>
  </si>
  <si>
    <t>Caixilho de Alumínio</t>
  </si>
  <si>
    <t>Loja Brazil</t>
  </si>
  <si>
    <t>Palmetal</t>
  </si>
  <si>
    <t>Isma</t>
  </si>
  <si>
    <t>Prateleira de Inox (parede) 1m</t>
  </si>
  <si>
    <t>GRUPO 6</t>
  </si>
  <si>
    <t>Americanas</t>
  </si>
  <si>
    <t>Ponto Frio</t>
  </si>
  <si>
    <t>Magazine Luiza</t>
  </si>
  <si>
    <t>Tablet</t>
  </si>
  <si>
    <t>GRUPO 7</t>
  </si>
  <si>
    <t>Dayhome</t>
  </si>
  <si>
    <t>Dipratos</t>
  </si>
  <si>
    <t>Louças diversas (prato de louça refeição, sobremesa, salada e sopa) - redondo 30 cm - 200 cada</t>
  </si>
  <si>
    <t>Pinheirense</t>
  </si>
  <si>
    <t>Talheres diversos ( garfo mesa, faca mesa, colher sopa e colher sobremesa) - á dúzia</t>
  </si>
  <si>
    <t>Total para o projeto</t>
  </si>
  <si>
    <t>RECURSOS HUMANOS</t>
  </si>
  <si>
    <t>INVESTIMENTO 30%</t>
  </si>
  <si>
    <t>Valor total da Media Investimento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</si>
  <si>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A equipe de nutrição faz em média 1.197 atendimentos/mês (882 internação e 315 ambulatório), totalizando 14.364 atendimentos/ano.</t>
    </r>
  </si>
  <si>
    <t>atendimentos/mês</t>
  </si>
  <si>
    <t>atendimentos/ano</t>
  </si>
  <si>
    <t>internações</t>
  </si>
  <si>
    <t>ambulatório</t>
  </si>
  <si>
    <t>atendimento/dia</t>
  </si>
  <si>
    <t>custo total do projeto 24 meses</t>
  </si>
  <si>
    <t>Custo anual</t>
  </si>
  <si>
    <t>Custo mensal</t>
  </si>
  <si>
    <t>custo para atendimento nutricional por mês</t>
  </si>
  <si>
    <t>dias de atendimento nutricional</t>
  </si>
  <si>
    <t>custo para atendimento nutricional por dia</t>
  </si>
  <si>
    <t>atendimentos nutricionais por mês</t>
  </si>
  <si>
    <t>days of nutritional care</t>
  </si>
  <si>
    <t>nutritional care per month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</si>
</sst>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&quot;R$&quot;\ #,##0.00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_(* #,##0.0_);_(* \(#,##0.0\);_(* &quot;-&quot;??_);_(@_)"/>
    <numFmt numFmtId="174" formatCode="_(* #,##0_);_(* \(#,##0\);_(* &quot;-&quot;??_);_(@_)"/>
    <numFmt numFmtId="175" formatCode="0.0000"/>
    <numFmt numFmtId="176" formatCode="0.000"/>
    <numFmt numFmtId="177" formatCode="0.0"/>
    <numFmt numFmtId="178" formatCode="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8"/>
      <color indexed="18"/>
      <name val="Tahoma"/>
      <family val="2"/>
    </font>
    <font>
      <sz val="18"/>
      <color indexed="18"/>
      <name val="Tahoma"/>
      <family val="2"/>
    </font>
    <font>
      <i/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rgb="FF222222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medium"/>
    </border>
    <border>
      <left/>
      <right style="double"/>
      <top style="double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/>
      <bottom style="double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5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265">
    <xf numFmtId="0" fontId="0" fillId="0" borderId="0" xfId="0" applyFont="1" applyAlignment="1">
      <alignment/>
    </xf>
    <xf numFmtId="4" fontId="3" fillId="33" borderId="0" xfId="56" applyNumberFormat="1" applyFont="1" applyFill="1" applyAlignment="1" applyProtection="1">
      <alignment vertical="center"/>
      <protection locked="0"/>
    </xf>
    <xf numFmtId="4" fontId="3" fillId="33" borderId="0" xfId="56" applyNumberFormat="1" applyFont="1" applyFill="1" applyAlignment="1" applyProtection="1">
      <alignment horizontal="left" vertical="center"/>
      <protection locked="0"/>
    </xf>
    <xf numFmtId="4" fontId="3" fillId="33" borderId="0" xfId="56" applyNumberFormat="1" applyFont="1" applyFill="1" applyAlignment="1" applyProtection="1">
      <alignment horizontal="center" vertical="center"/>
      <protection locked="0"/>
    </xf>
    <xf numFmtId="4" fontId="3" fillId="33" borderId="0" xfId="56" applyNumberFormat="1" applyFont="1" applyFill="1" applyBorder="1" applyAlignment="1" applyProtection="1">
      <alignment vertical="center"/>
      <protection locked="0"/>
    </xf>
    <xf numFmtId="4" fontId="3" fillId="33" borderId="10" xfId="56" applyNumberFormat="1" applyFont="1" applyFill="1" applyBorder="1" applyAlignment="1" applyProtection="1">
      <alignment horizontal="center" vertical="center"/>
      <protection locked="0"/>
    </xf>
    <xf numFmtId="4" fontId="3" fillId="33" borderId="11" xfId="56" applyNumberFormat="1" applyFont="1" applyFill="1" applyBorder="1" applyAlignment="1" applyProtection="1">
      <alignment horizontal="center" vertical="center"/>
      <protection locked="0"/>
    </xf>
    <xf numFmtId="4" fontId="4" fillId="33" borderId="11" xfId="56" applyNumberFormat="1" applyFont="1" applyFill="1" applyBorder="1" applyAlignment="1" applyProtection="1">
      <alignment horizontal="center" vertical="center"/>
      <protection locked="0"/>
    </xf>
    <xf numFmtId="4" fontId="3" fillId="33" borderId="12" xfId="56" applyNumberFormat="1" applyFont="1" applyFill="1" applyBorder="1" applyAlignment="1" applyProtection="1">
      <alignment vertical="center"/>
      <protection locked="0"/>
    </xf>
    <xf numFmtId="4" fontId="4" fillId="33" borderId="13" xfId="56" applyNumberFormat="1" applyFont="1" applyFill="1" applyBorder="1" applyAlignment="1" applyProtection="1">
      <alignment horizontal="left" vertical="center"/>
      <protection locked="0"/>
    </xf>
    <xf numFmtId="4" fontId="4" fillId="33" borderId="0" xfId="56" applyNumberFormat="1" applyFont="1" applyFill="1" applyBorder="1" applyAlignment="1" applyProtection="1">
      <alignment horizontal="left" vertical="center"/>
      <protection locked="0"/>
    </xf>
    <xf numFmtId="4" fontId="3" fillId="33" borderId="14" xfId="56" applyNumberFormat="1" applyFont="1" applyFill="1" applyBorder="1" applyAlignment="1" applyProtection="1">
      <alignment horizontal="center" vertical="center"/>
      <protection locked="0"/>
    </xf>
    <xf numFmtId="4" fontId="3" fillId="33" borderId="15" xfId="56" applyNumberFormat="1" applyFont="1" applyFill="1" applyBorder="1" applyAlignment="1" applyProtection="1">
      <alignment horizontal="center" vertical="center"/>
      <protection/>
    </xf>
    <xf numFmtId="4" fontId="3" fillId="33" borderId="16" xfId="56" applyNumberFormat="1" applyFont="1" applyFill="1" applyBorder="1" applyAlignment="1" applyProtection="1">
      <alignment horizontal="center" vertical="center"/>
      <protection/>
    </xf>
    <xf numFmtId="4" fontId="4" fillId="33" borderId="17" xfId="56" applyNumberFormat="1" applyFont="1" applyFill="1" applyBorder="1" applyAlignment="1" applyProtection="1">
      <alignment horizontal="left" vertical="center"/>
      <protection locked="0"/>
    </xf>
    <xf numFmtId="4" fontId="3" fillId="33" borderId="0" xfId="48" applyNumberFormat="1" applyFont="1" applyFill="1" applyBorder="1" applyAlignment="1" applyProtection="1">
      <alignment horizontal="center" vertical="center"/>
      <protection locked="0"/>
    </xf>
    <xf numFmtId="4" fontId="3" fillId="33" borderId="18" xfId="56" applyNumberFormat="1" applyFont="1" applyFill="1" applyBorder="1" applyAlignment="1" applyProtection="1">
      <alignment horizontal="center" vertical="center"/>
      <protection/>
    </xf>
    <xf numFmtId="4" fontId="3" fillId="33" borderId="0" xfId="56" applyNumberFormat="1" applyFont="1" applyFill="1" applyBorder="1" applyAlignment="1" applyProtection="1">
      <alignment horizontal="center" vertical="center"/>
      <protection/>
    </xf>
    <xf numFmtId="4" fontId="9" fillId="33" borderId="0" xfId="56" applyNumberFormat="1" applyFont="1" applyFill="1" applyBorder="1" applyAlignment="1" applyProtection="1">
      <alignment horizontal="center" vertical="center"/>
      <protection/>
    </xf>
    <xf numFmtId="4" fontId="3" fillId="33" borderId="19" xfId="56" applyNumberFormat="1" applyFont="1" applyFill="1" applyBorder="1" applyAlignment="1" applyProtection="1">
      <alignment horizontal="center" vertical="center"/>
      <protection/>
    </xf>
    <xf numFmtId="4" fontId="3" fillId="33" borderId="20" xfId="56" applyNumberFormat="1" applyFont="1" applyFill="1" applyBorder="1" applyAlignment="1" applyProtection="1">
      <alignment horizontal="center" vertical="center"/>
      <protection/>
    </xf>
    <xf numFmtId="4" fontId="4" fillId="33" borderId="0" xfId="56" applyNumberFormat="1" applyFont="1" applyFill="1" applyAlignment="1" applyProtection="1">
      <alignment horizontal="center" vertical="center"/>
      <protection locked="0"/>
    </xf>
    <xf numFmtId="4" fontId="3" fillId="33" borderId="14" xfId="56" applyNumberFormat="1" applyFont="1" applyFill="1" applyBorder="1" applyAlignment="1" applyProtection="1">
      <alignment horizontal="left" vertical="center"/>
      <protection locked="0"/>
    </xf>
    <xf numFmtId="4" fontId="3" fillId="33" borderId="17" xfId="51" applyNumberFormat="1" applyFont="1" applyFill="1" applyBorder="1" applyAlignment="1" applyProtection="1">
      <alignment horizontal="center" vertical="center"/>
      <protection locked="0"/>
    </xf>
    <xf numFmtId="4" fontId="3" fillId="33" borderId="0" xfId="51" applyNumberFormat="1" applyFont="1" applyFill="1" applyBorder="1" applyAlignment="1" applyProtection="1">
      <alignment horizontal="center" vertical="center"/>
      <protection locked="0"/>
    </xf>
    <xf numFmtId="4" fontId="4" fillId="33" borderId="0" xfId="48" applyNumberFormat="1" applyFont="1" applyFill="1" applyBorder="1" applyAlignment="1" applyProtection="1">
      <alignment horizontal="center" vertical="center"/>
      <protection locked="0"/>
    </xf>
    <xf numFmtId="4" fontId="3" fillId="33" borderId="0" xfId="48" applyNumberFormat="1" applyFont="1" applyFill="1" applyBorder="1" applyAlignment="1" applyProtection="1">
      <alignment horizontal="left" vertical="center"/>
      <protection locked="0"/>
    </xf>
    <xf numFmtId="4" fontId="3" fillId="33" borderId="0" xfId="48" applyNumberFormat="1" applyFont="1" applyFill="1" applyBorder="1" applyAlignment="1" applyProtection="1">
      <alignment horizontal="right" vertical="center"/>
      <protection locked="0"/>
    </xf>
    <xf numFmtId="4" fontId="4" fillId="33" borderId="0" xfId="56" applyNumberFormat="1" applyFont="1" applyFill="1" applyBorder="1" applyAlignment="1" applyProtection="1">
      <alignment horizontal="center" vertical="center"/>
      <protection locked="0"/>
    </xf>
    <xf numFmtId="4" fontId="4" fillId="33" borderId="0" xfId="56" applyNumberFormat="1" applyFont="1" applyFill="1" applyAlignment="1" applyProtection="1">
      <alignment vertical="center"/>
      <protection locked="0"/>
    </xf>
    <xf numFmtId="4" fontId="3" fillId="33" borderId="17" xfId="51" applyNumberFormat="1" applyFont="1" applyFill="1" applyBorder="1" applyAlignment="1" applyProtection="1">
      <alignment vertical="center"/>
      <protection locked="0"/>
    </xf>
    <xf numFmtId="4" fontId="3" fillId="33" borderId="0" xfId="51" applyNumberFormat="1" applyFont="1" applyFill="1" applyBorder="1" applyAlignment="1" applyProtection="1">
      <alignment vertical="center"/>
      <protection locked="0"/>
    </xf>
    <xf numFmtId="4" fontId="3" fillId="33" borderId="0" xfId="56" applyNumberFormat="1" applyFont="1" applyFill="1" applyBorder="1" applyAlignment="1" applyProtection="1">
      <alignment horizontal="left" vertical="center"/>
      <protection locked="0"/>
    </xf>
    <xf numFmtId="4" fontId="3" fillId="33" borderId="0" xfId="56" applyNumberFormat="1" applyFont="1" applyFill="1" applyBorder="1" applyAlignment="1" applyProtection="1">
      <alignment horizontal="center" vertical="center"/>
      <protection locked="0"/>
    </xf>
    <xf numFmtId="4" fontId="3" fillId="33" borderId="0" xfId="56" applyNumberFormat="1" applyFont="1" applyFill="1" applyBorder="1" applyAlignment="1" applyProtection="1">
      <alignment horizontal="right" vertical="center"/>
      <protection locked="0"/>
    </xf>
    <xf numFmtId="4" fontId="4" fillId="33" borderId="0" xfId="56" applyNumberFormat="1" applyFont="1" applyFill="1" applyBorder="1" applyAlignment="1" applyProtection="1">
      <alignment vertical="center"/>
      <protection locked="0"/>
    </xf>
    <xf numFmtId="4" fontId="2" fillId="33" borderId="0" xfId="48" applyNumberFormat="1" applyFill="1" applyBorder="1" applyAlignment="1" applyProtection="1">
      <alignment vertical="center"/>
      <protection locked="0"/>
    </xf>
    <xf numFmtId="4" fontId="11" fillId="33" borderId="21" xfId="56" applyNumberFormat="1" applyFont="1" applyFill="1" applyBorder="1" applyAlignment="1" applyProtection="1">
      <alignment horizontal="left" vertical="center"/>
      <protection/>
    </xf>
    <xf numFmtId="4" fontId="4" fillId="33" borderId="22" xfId="48" applyNumberFormat="1" applyFont="1" applyFill="1" applyBorder="1" applyAlignment="1" applyProtection="1">
      <alignment horizontal="left" vertical="center"/>
      <protection/>
    </xf>
    <xf numFmtId="4" fontId="4" fillId="33" borderId="23" xfId="48" applyNumberFormat="1" applyFont="1" applyFill="1" applyBorder="1" applyAlignment="1" applyProtection="1">
      <alignment horizontal="left" vertical="center"/>
      <protection/>
    </xf>
    <xf numFmtId="4" fontId="4" fillId="33" borderId="21" xfId="48" applyNumberFormat="1" applyFont="1" applyFill="1" applyBorder="1" applyAlignment="1" applyProtection="1">
      <alignment horizontal="center" vertical="center"/>
      <protection hidden="1"/>
    </xf>
    <xf numFmtId="4" fontId="4" fillId="33" borderId="24" xfId="48" applyNumberFormat="1" applyFont="1" applyFill="1" applyBorder="1" applyAlignment="1" applyProtection="1">
      <alignment horizontal="center" vertical="center"/>
      <protection hidden="1"/>
    </xf>
    <xf numFmtId="4" fontId="2" fillId="33" borderId="17" xfId="48" applyNumberFormat="1" applyFill="1" applyBorder="1" applyAlignment="1" applyProtection="1">
      <alignment vertical="center"/>
      <protection locked="0"/>
    </xf>
    <xf numFmtId="4" fontId="2" fillId="33" borderId="0" xfId="48" applyNumberFormat="1" applyFill="1" applyAlignment="1" applyProtection="1">
      <alignment vertical="center"/>
      <protection locked="0"/>
    </xf>
    <xf numFmtId="4" fontId="11" fillId="34" borderId="25" xfId="56" applyNumberFormat="1" applyFont="1" applyFill="1" applyBorder="1" applyAlignment="1" applyProtection="1">
      <alignment horizontal="left" vertical="center"/>
      <protection/>
    </xf>
    <xf numFmtId="4" fontId="4" fillId="34" borderId="26" xfId="48" applyNumberFormat="1" applyFont="1" applyFill="1" applyBorder="1" applyAlignment="1" applyProtection="1">
      <alignment horizontal="left" vertical="center"/>
      <protection/>
    </xf>
    <xf numFmtId="4" fontId="4" fillId="34" borderId="27" xfId="48" applyNumberFormat="1" applyFont="1" applyFill="1" applyBorder="1" applyAlignment="1" applyProtection="1">
      <alignment horizontal="left" vertical="center"/>
      <protection/>
    </xf>
    <xf numFmtId="4" fontId="4" fillId="34" borderId="28" xfId="48" applyNumberFormat="1" applyFont="1" applyFill="1" applyBorder="1" applyAlignment="1" applyProtection="1">
      <alignment horizontal="center" vertical="center"/>
      <protection hidden="1"/>
    </xf>
    <xf numFmtId="4" fontId="4" fillId="34" borderId="29" xfId="48" applyNumberFormat="1" applyFont="1" applyFill="1" applyBorder="1" applyAlignment="1" applyProtection="1">
      <alignment horizontal="center" vertical="center"/>
      <protection hidden="1"/>
    </xf>
    <xf numFmtId="4" fontId="11" fillId="33" borderId="25" xfId="56" applyNumberFormat="1" applyFont="1" applyFill="1" applyBorder="1" applyAlignment="1" applyProtection="1">
      <alignment horizontal="left" vertical="center"/>
      <protection/>
    </xf>
    <xf numFmtId="4" fontId="4" fillId="33" borderId="26" xfId="48" applyNumberFormat="1" applyFont="1" applyFill="1" applyBorder="1" applyAlignment="1" applyProtection="1">
      <alignment horizontal="left" vertical="center"/>
      <protection/>
    </xf>
    <xf numFmtId="4" fontId="4" fillId="33" borderId="27" xfId="48" applyNumberFormat="1" applyFont="1" applyFill="1" applyBorder="1" applyAlignment="1" applyProtection="1">
      <alignment horizontal="left" vertical="center"/>
      <protection/>
    </xf>
    <xf numFmtId="4" fontId="4" fillId="33" borderId="28" xfId="48" applyNumberFormat="1" applyFont="1" applyFill="1" applyBorder="1" applyAlignment="1" applyProtection="1">
      <alignment horizontal="center" vertical="center"/>
      <protection hidden="1"/>
    </xf>
    <xf numFmtId="4" fontId="4" fillId="33" borderId="29" xfId="56" applyNumberFormat="1" applyFont="1" applyFill="1" applyBorder="1" applyAlignment="1" applyProtection="1">
      <alignment horizontal="center" vertical="center"/>
      <protection hidden="1"/>
    </xf>
    <xf numFmtId="4" fontId="3" fillId="33" borderId="26" xfId="48" applyNumberFormat="1" applyFont="1" applyFill="1" applyBorder="1" applyAlignment="1" applyProtection="1">
      <alignment horizontal="left" vertical="center"/>
      <protection/>
    </xf>
    <xf numFmtId="4" fontId="3" fillId="35" borderId="27" xfId="48" applyNumberFormat="1" applyFont="1" applyFill="1" applyBorder="1" applyAlignment="1" applyProtection="1">
      <alignment horizontal="left" vertical="center"/>
      <protection/>
    </xf>
    <xf numFmtId="4" fontId="3" fillId="33" borderId="28" xfId="48" applyNumberFormat="1" applyFont="1" applyFill="1" applyBorder="1" applyAlignment="1" applyProtection="1">
      <alignment horizontal="center" vertical="center"/>
      <protection locked="0"/>
    </xf>
    <xf numFmtId="4" fontId="3" fillId="36" borderId="26" xfId="48" applyNumberFormat="1" applyFont="1" applyFill="1" applyBorder="1" applyAlignment="1" applyProtection="1">
      <alignment horizontal="left" vertical="center"/>
      <protection/>
    </xf>
    <xf numFmtId="4" fontId="3" fillId="37" borderId="26" xfId="48" applyNumberFormat="1" applyFont="1" applyFill="1" applyBorder="1" applyAlignment="1" applyProtection="1">
      <alignment horizontal="left" vertical="center"/>
      <protection/>
    </xf>
    <xf numFmtId="4" fontId="4" fillId="34" borderId="29" xfId="56" applyNumberFormat="1" applyFont="1" applyFill="1" applyBorder="1" applyAlignment="1" applyProtection="1">
      <alignment horizontal="center" vertical="center"/>
      <protection hidden="1"/>
    </xf>
    <xf numFmtId="4" fontId="10" fillId="33" borderId="17" xfId="48" applyNumberFormat="1" applyFont="1" applyFill="1" applyBorder="1" applyAlignment="1" applyProtection="1">
      <alignment vertical="center"/>
      <protection locked="0"/>
    </xf>
    <xf numFmtId="4" fontId="10" fillId="33" borderId="0" xfId="48" applyNumberFormat="1" applyFont="1" applyFill="1" applyAlignment="1" applyProtection="1">
      <alignment vertical="center"/>
      <protection locked="0"/>
    </xf>
    <xf numFmtId="4" fontId="4" fillId="34" borderId="27" xfId="48" applyNumberFormat="1" applyFont="1" applyFill="1" applyBorder="1" applyAlignment="1" applyProtection="1">
      <alignment horizontal="left" vertical="top" wrapText="1"/>
      <protection/>
    </xf>
    <xf numFmtId="4" fontId="3" fillId="33" borderId="27" xfId="48" applyNumberFormat="1" applyFont="1" applyFill="1" applyBorder="1" applyAlignment="1" applyProtection="1">
      <alignment horizontal="left" vertical="top" wrapText="1"/>
      <protection/>
    </xf>
    <xf numFmtId="4" fontId="3" fillId="34" borderId="26" xfId="48" applyNumberFormat="1" applyFont="1" applyFill="1" applyBorder="1" applyAlignment="1" applyProtection="1">
      <alignment horizontal="left" vertical="center"/>
      <protection/>
    </xf>
    <xf numFmtId="4" fontId="3" fillId="33" borderId="28" xfId="48" applyNumberFormat="1" applyFont="1" applyFill="1" applyBorder="1" applyAlignment="1" applyProtection="1">
      <alignment horizontal="center" vertical="center"/>
      <protection hidden="1"/>
    </xf>
    <xf numFmtId="0" fontId="3" fillId="0" borderId="0" xfId="48" applyFont="1" applyAlignment="1">
      <alignment horizontal="left" vertical="top" wrapText="1"/>
      <protection/>
    </xf>
    <xf numFmtId="4" fontId="11" fillId="33" borderId="30" xfId="56" applyNumberFormat="1" applyFont="1" applyFill="1" applyBorder="1" applyAlignment="1" applyProtection="1">
      <alignment horizontal="left" vertical="center"/>
      <protection/>
    </xf>
    <xf numFmtId="4" fontId="3" fillId="33" borderId="31" xfId="48" applyNumberFormat="1" applyFont="1" applyFill="1" applyBorder="1" applyAlignment="1" applyProtection="1">
      <alignment horizontal="left" vertical="center"/>
      <protection/>
    </xf>
    <xf numFmtId="4" fontId="3" fillId="33" borderId="32" xfId="48" applyNumberFormat="1" applyFont="1" applyFill="1" applyBorder="1" applyAlignment="1" applyProtection="1">
      <alignment horizontal="left" vertical="center"/>
      <protection/>
    </xf>
    <xf numFmtId="4" fontId="3" fillId="33" borderId="30" xfId="48" applyNumberFormat="1" applyFont="1" applyFill="1" applyBorder="1" applyAlignment="1" applyProtection="1">
      <alignment horizontal="center" vertical="center"/>
      <protection locked="0"/>
    </xf>
    <xf numFmtId="4" fontId="4" fillId="33" borderId="32" xfId="48" applyNumberFormat="1" applyFont="1" applyFill="1" applyBorder="1" applyAlignment="1" applyProtection="1">
      <alignment horizontal="left" vertical="center"/>
      <protection/>
    </xf>
    <xf numFmtId="4" fontId="4" fillId="33" borderId="29" xfId="48" applyNumberFormat="1" applyFont="1" applyFill="1" applyBorder="1" applyAlignment="1" applyProtection="1">
      <alignment horizontal="center" vertical="center"/>
      <protection hidden="1"/>
    </xf>
    <xf numFmtId="4" fontId="11" fillId="33" borderId="28" xfId="56" applyNumberFormat="1" applyFont="1" applyFill="1" applyBorder="1" applyAlignment="1" applyProtection="1">
      <alignment horizontal="left" vertical="center"/>
      <protection/>
    </xf>
    <xf numFmtId="4" fontId="3" fillId="33" borderId="33" xfId="48" applyNumberFormat="1" applyFont="1" applyFill="1" applyBorder="1" applyAlignment="1" applyProtection="1">
      <alignment horizontal="left" vertical="center"/>
      <protection/>
    </xf>
    <xf numFmtId="4" fontId="4" fillId="34" borderId="34" xfId="48" applyNumberFormat="1" applyFont="1" applyFill="1" applyBorder="1" applyAlignment="1" applyProtection="1">
      <alignment horizontal="left" vertical="center"/>
      <protection hidden="1"/>
    </xf>
    <xf numFmtId="4" fontId="4" fillId="34" borderId="35" xfId="48" applyNumberFormat="1" applyFont="1" applyFill="1" applyBorder="1" applyAlignment="1" applyProtection="1">
      <alignment horizontal="left" vertical="center"/>
      <protection hidden="1"/>
    </xf>
    <xf numFmtId="4" fontId="4" fillId="34" borderId="34" xfId="48" applyNumberFormat="1" applyFont="1" applyFill="1" applyBorder="1" applyAlignment="1" applyProtection="1">
      <alignment horizontal="center" vertical="center"/>
      <protection hidden="1"/>
    </xf>
    <xf numFmtId="4" fontId="11" fillId="33" borderId="0" xfId="56" applyNumberFormat="1" applyFont="1" applyFill="1" applyBorder="1" applyAlignment="1" applyProtection="1">
      <alignment horizontal="left" vertical="center"/>
      <protection locked="0"/>
    </xf>
    <xf numFmtId="4" fontId="2" fillId="33" borderId="0" xfId="48" applyNumberFormat="1" applyFill="1" applyBorder="1" applyAlignment="1" applyProtection="1">
      <alignment horizontal="center" vertical="center"/>
      <protection locked="0"/>
    </xf>
    <xf numFmtId="43" fontId="2" fillId="33" borderId="0" xfId="53" applyFont="1" applyFill="1" applyBorder="1" applyAlignment="1" applyProtection="1">
      <alignment horizontal="center" vertical="center"/>
      <protection locked="0"/>
    </xf>
    <xf numFmtId="4" fontId="2" fillId="33" borderId="36" xfId="48" applyNumberFormat="1" applyFill="1" applyBorder="1" applyAlignment="1" applyProtection="1">
      <alignment vertical="center"/>
      <protection locked="0"/>
    </xf>
    <xf numFmtId="1" fontId="2" fillId="33" borderId="0" xfId="48" applyNumberFormat="1" applyFill="1" applyAlignment="1" applyProtection="1">
      <alignment horizontal="center" vertical="center"/>
      <protection locked="0"/>
    </xf>
    <xf numFmtId="4" fontId="2" fillId="35" borderId="0" xfId="48" applyNumberFormat="1" applyFill="1" applyBorder="1" applyAlignment="1" applyProtection="1">
      <alignment vertical="center"/>
      <protection locked="0"/>
    </xf>
    <xf numFmtId="4" fontId="2" fillId="35" borderId="0" xfId="48" applyNumberFormat="1" applyFill="1" applyAlignment="1" applyProtection="1">
      <alignment vertical="center"/>
      <protection locked="0"/>
    </xf>
    <xf numFmtId="1" fontId="2" fillId="33" borderId="0" xfId="48" applyNumberFormat="1" applyFill="1" applyAlignment="1" applyProtection="1">
      <alignment vertical="center"/>
      <protection locked="0"/>
    </xf>
    <xf numFmtId="4" fontId="3" fillId="33" borderId="37" xfId="48" applyNumberFormat="1" applyFont="1" applyFill="1" applyBorder="1" applyAlignment="1" applyProtection="1">
      <alignment horizontal="center" vertical="center"/>
      <protection locked="0"/>
    </xf>
    <xf numFmtId="4" fontId="4" fillId="34" borderId="30" xfId="48" applyNumberFormat="1" applyFont="1" applyFill="1" applyBorder="1" applyAlignment="1" applyProtection="1">
      <alignment horizontal="center" vertical="center"/>
      <protection hidden="1"/>
    </xf>
    <xf numFmtId="4" fontId="3" fillId="33" borderId="38" xfId="48" applyNumberFormat="1" applyFont="1" applyFill="1" applyBorder="1" applyAlignment="1" applyProtection="1">
      <alignment horizontal="center" vertical="center"/>
      <protection locked="0"/>
    </xf>
    <xf numFmtId="43" fontId="3" fillId="33" borderId="28" xfId="53" applyFont="1" applyFill="1" applyBorder="1" applyAlignment="1" applyProtection="1">
      <alignment horizontal="center" vertical="center"/>
      <protection locked="0"/>
    </xf>
    <xf numFmtId="43" fontId="4" fillId="0" borderId="29" xfId="53" applyFont="1" applyFill="1" applyBorder="1" applyAlignment="1" applyProtection="1">
      <alignment horizontal="center" vertical="center"/>
      <protection hidden="1"/>
    </xf>
    <xf numFmtId="43" fontId="4" fillId="33" borderId="28" xfId="53" applyFont="1" applyFill="1" applyBorder="1" applyAlignment="1" applyProtection="1">
      <alignment horizontal="center" vertical="center"/>
      <protection locked="0"/>
    </xf>
    <xf numFmtId="4" fontId="64" fillId="36" borderId="39" xfId="0" applyNumberFormat="1" applyFont="1" applyFill="1" applyBorder="1" applyAlignment="1">
      <alignment horizontal="center" vertical="center"/>
    </xf>
    <xf numFmtId="0" fontId="65" fillId="0" borderId="40" xfId="0" applyFont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 wrapText="1"/>
    </xf>
    <xf numFmtId="4" fontId="15" fillId="0" borderId="41" xfId="0" applyNumberFormat="1" applyFont="1" applyFill="1" applyBorder="1" applyAlignment="1">
      <alignment horizontal="center" vertical="center" wrapText="1"/>
    </xf>
    <xf numFmtId="4" fontId="15" fillId="0" borderId="41" xfId="0" applyNumberFormat="1" applyFont="1" applyFill="1" applyBorder="1" applyAlignment="1">
      <alignment horizontal="center" vertical="center"/>
    </xf>
    <xf numFmtId="4" fontId="15" fillId="0" borderId="42" xfId="0" applyNumberFormat="1" applyFont="1" applyFill="1" applyBorder="1" applyAlignment="1">
      <alignment horizontal="center" vertical="center"/>
    </xf>
    <xf numFmtId="0" fontId="66" fillId="0" borderId="43" xfId="0" applyFont="1" applyBorder="1" applyAlignment="1">
      <alignment vertical="top" wrapText="1"/>
    </xf>
    <xf numFmtId="0" fontId="15" fillId="0" borderId="44" xfId="0" applyFont="1" applyFill="1" applyBorder="1" applyAlignment="1">
      <alignment horizontal="center"/>
    </xf>
    <xf numFmtId="4" fontId="15" fillId="0" borderId="44" xfId="0" applyNumberFormat="1" applyFont="1" applyFill="1" applyBorder="1" applyAlignment="1">
      <alignment horizontal="center"/>
    </xf>
    <xf numFmtId="4" fontId="15" fillId="0" borderId="45" xfId="0" applyNumberFormat="1" applyFont="1" applyFill="1" applyBorder="1" applyAlignment="1">
      <alignment horizontal="center" vertical="center"/>
    </xf>
    <xf numFmtId="0" fontId="66" fillId="0" borderId="46" xfId="0" applyFont="1" applyBorder="1" applyAlignment="1">
      <alignment vertical="top" wrapText="1"/>
    </xf>
    <xf numFmtId="0" fontId="15" fillId="0" borderId="39" xfId="0" applyFont="1" applyFill="1" applyBorder="1" applyAlignment="1">
      <alignment horizontal="center"/>
    </xf>
    <xf numFmtId="4" fontId="15" fillId="0" borderId="39" xfId="0" applyNumberFormat="1" applyFont="1" applyFill="1" applyBorder="1" applyAlignment="1">
      <alignment horizontal="center"/>
    </xf>
    <xf numFmtId="4" fontId="15" fillId="0" borderId="47" xfId="0" applyNumberFormat="1" applyFont="1" applyFill="1" applyBorder="1" applyAlignment="1">
      <alignment horizontal="center" vertical="center"/>
    </xf>
    <xf numFmtId="164" fontId="64" fillId="0" borderId="48" xfId="0" applyNumberFormat="1" applyFont="1" applyBorder="1" applyAlignment="1">
      <alignment horizontal="center"/>
    </xf>
    <xf numFmtId="4" fontId="63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17" fillId="36" borderId="44" xfId="0" applyNumberFormat="1" applyFont="1" applyFill="1" applyBorder="1" applyAlignment="1">
      <alignment horizontal="center" vertical="center"/>
    </xf>
    <xf numFmtId="4" fontId="17" fillId="36" borderId="39" xfId="0" applyNumberFormat="1" applyFont="1" applyFill="1" applyBorder="1" applyAlignment="1">
      <alignment horizontal="center" vertical="center"/>
    </xf>
    <xf numFmtId="0" fontId="67" fillId="13" borderId="40" xfId="0" applyFont="1" applyFill="1" applyBorder="1" applyAlignment="1">
      <alignment vertical="top" wrapText="1"/>
    </xf>
    <xf numFmtId="0" fontId="67" fillId="13" borderId="41" xfId="0" applyFont="1" applyFill="1" applyBorder="1" applyAlignment="1">
      <alignment horizontal="center" vertical="center" wrapText="1"/>
    </xf>
    <xf numFmtId="4" fontId="67" fillId="13" borderId="41" xfId="0" applyNumberFormat="1" applyFont="1" applyFill="1" applyBorder="1" applyAlignment="1">
      <alignment horizontal="center" vertical="center"/>
    </xf>
    <xf numFmtId="165" fontId="68" fillId="13" borderId="42" xfId="0" applyNumberFormat="1" applyFont="1" applyFill="1" applyBorder="1" applyAlignment="1">
      <alignment horizontal="center"/>
    </xf>
    <xf numFmtId="0" fontId="65" fillId="0" borderId="49" xfId="0" applyFont="1" applyBorder="1" applyAlignment="1">
      <alignment vertical="top" wrapText="1"/>
    </xf>
    <xf numFmtId="0" fontId="65" fillId="0" borderId="50" xfId="0" applyFont="1" applyBorder="1" applyAlignment="1">
      <alignment horizontal="center" vertical="center" wrapText="1"/>
    </xf>
    <xf numFmtId="4" fontId="65" fillId="0" borderId="50" xfId="0" applyNumberFormat="1" applyFont="1" applyBorder="1" applyAlignment="1">
      <alignment horizontal="center" vertical="center"/>
    </xf>
    <xf numFmtId="165" fontId="64" fillId="0" borderId="51" xfId="0" applyNumberFormat="1" applyFont="1" applyBorder="1" applyAlignment="1">
      <alignment horizontal="center"/>
    </xf>
    <xf numFmtId="0" fontId="65" fillId="0" borderId="46" xfId="0" applyFont="1" applyBorder="1" applyAlignment="1">
      <alignment vertical="top" wrapText="1"/>
    </xf>
    <xf numFmtId="0" fontId="65" fillId="0" borderId="39" xfId="0" applyFont="1" applyBorder="1" applyAlignment="1">
      <alignment horizontal="center" vertical="top" wrapText="1"/>
    </xf>
    <xf numFmtId="4" fontId="65" fillId="0" borderId="39" xfId="0" applyNumberFormat="1" applyFont="1" applyBorder="1" applyAlignment="1">
      <alignment/>
    </xf>
    <xf numFmtId="165" fontId="64" fillId="0" borderId="47" xfId="0" applyNumberFormat="1" applyFont="1" applyBorder="1" applyAlignment="1">
      <alignment horizontal="center"/>
    </xf>
    <xf numFmtId="0" fontId="65" fillId="0" borderId="52" xfId="0" applyFont="1" applyBorder="1" applyAlignment="1">
      <alignment vertical="top" wrapText="1"/>
    </xf>
    <xf numFmtId="0" fontId="65" fillId="0" borderId="53" xfId="0" applyFont="1" applyBorder="1" applyAlignment="1">
      <alignment horizontal="center" vertical="top" wrapText="1"/>
    </xf>
    <xf numFmtId="4" fontId="65" fillId="0" borderId="54" xfId="0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165" fontId="64" fillId="0" borderId="55" xfId="0" applyNumberFormat="1" applyFont="1" applyBorder="1" applyAlignment="1">
      <alignment horizontal="center"/>
    </xf>
    <xf numFmtId="0" fontId="67" fillId="13" borderId="44" xfId="0" applyFont="1" applyFill="1" applyBorder="1" applyAlignment="1">
      <alignment vertical="top" wrapText="1"/>
    </xf>
    <xf numFmtId="0" fontId="67" fillId="13" borderId="44" xfId="0" applyFont="1" applyFill="1" applyBorder="1" applyAlignment="1">
      <alignment horizontal="center" vertical="top" wrapText="1"/>
    </xf>
    <xf numFmtId="4" fontId="67" fillId="13" borderId="44" xfId="0" applyNumberFormat="1" applyFont="1" applyFill="1" applyBorder="1" applyAlignment="1">
      <alignment/>
    </xf>
    <xf numFmtId="165" fontId="68" fillId="13" borderId="44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7" fillId="0" borderId="46" xfId="0" applyFont="1" applyBorder="1" applyAlignment="1">
      <alignment vertical="top" wrapText="1"/>
    </xf>
    <xf numFmtId="0" fontId="67" fillId="0" borderId="39" xfId="0" applyFont="1" applyBorder="1" applyAlignment="1">
      <alignment horizontal="center" vertical="top" wrapText="1"/>
    </xf>
    <xf numFmtId="4" fontId="67" fillId="0" borderId="39" xfId="0" applyNumberFormat="1" applyFont="1" applyBorder="1" applyAlignment="1">
      <alignment/>
    </xf>
    <xf numFmtId="165" fontId="68" fillId="0" borderId="47" xfId="0" applyNumberFormat="1" applyFont="1" applyBorder="1" applyAlignment="1">
      <alignment horizontal="center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/>
    </xf>
    <xf numFmtId="165" fontId="64" fillId="0" borderId="0" xfId="0" applyNumberFormat="1" applyFont="1" applyBorder="1" applyAlignment="1">
      <alignment horizontal="center"/>
    </xf>
    <xf numFmtId="0" fontId="67" fillId="13" borderId="46" xfId="0" applyFont="1" applyFill="1" applyBorder="1" applyAlignment="1">
      <alignment vertical="top" wrapText="1"/>
    </xf>
    <xf numFmtId="0" fontId="67" fillId="13" borderId="39" xfId="0" applyFont="1" applyFill="1" applyBorder="1" applyAlignment="1">
      <alignment horizontal="center" vertical="top" wrapText="1"/>
    </xf>
    <xf numFmtId="4" fontId="67" fillId="13" borderId="39" xfId="0" applyNumberFormat="1" applyFont="1" applyFill="1" applyBorder="1" applyAlignment="1">
      <alignment/>
    </xf>
    <xf numFmtId="165" fontId="68" fillId="13" borderId="47" xfId="0" applyNumberFormat="1" applyFont="1" applyFill="1" applyBorder="1" applyAlignment="1">
      <alignment horizontal="center"/>
    </xf>
    <xf numFmtId="0" fontId="67" fillId="13" borderId="20" xfId="0" applyFont="1" applyFill="1" applyBorder="1" applyAlignment="1">
      <alignment/>
    </xf>
    <xf numFmtId="165" fontId="23" fillId="0" borderId="0" xfId="0" applyNumberFormat="1" applyFont="1" applyAlignment="1">
      <alignment/>
    </xf>
    <xf numFmtId="4" fontId="15" fillId="0" borderId="39" xfId="0" applyNumberFormat="1" applyFont="1" applyBorder="1" applyAlignment="1">
      <alignment/>
    </xf>
    <xf numFmtId="0" fontId="15" fillId="0" borderId="46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top" wrapText="1"/>
    </xf>
    <xf numFmtId="165" fontId="17" fillId="0" borderId="47" xfId="0" applyNumberFormat="1" applyFont="1" applyBorder="1" applyAlignment="1">
      <alignment horizontal="center"/>
    </xf>
    <xf numFmtId="4" fontId="65" fillId="13" borderId="39" xfId="0" applyNumberFormat="1" applyFont="1" applyFill="1" applyBorder="1" applyAlignment="1">
      <alignment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vertical="top" wrapText="1"/>
    </xf>
    <xf numFmtId="4" fontId="67" fillId="0" borderId="0" xfId="0" applyNumberFormat="1" applyFont="1" applyBorder="1" applyAlignment="1">
      <alignment/>
    </xf>
    <xf numFmtId="165" fontId="6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9" fillId="0" borderId="56" xfId="0" applyFont="1" applyBorder="1" applyAlignment="1">
      <alignment/>
    </xf>
    <xf numFmtId="164" fontId="70" fillId="0" borderId="57" xfId="45" applyFont="1" applyBorder="1" applyAlignment="1">
      <alignment/>
    </xf>
    <xf numFmtId="0" fontId="69" fillId="0" borderId="0" xfId="0" applyFont="1" applyAlignment="1">
      <alignment/>
    </xf>
    <xf numFmtId="0" fontId="69" fillId="0" borderId="43" xfId="0" applyFont="1" applyBorder="1" applyAlignment="1">
      <alignment/>
    </xf>
    <xf numFmtId="164" fontId="70" fillId="0" borderId="45" xfId="45" applyFont="1" applyBorder="1" applyAlignment="1">
      <alignment/>
    </xf>
    <xf numFmtId="164" fontId="69" fillId="0" borderId="0" xfId="0" applyNumberFormat="1" applyFont="1" applyAlignment="1">
      <alignment/>
    </xf>
    <xf numFmtId="0" fontId="69" fillId="36" borderId="46" xfId="0" applyFont="1" applyFill="1" applyBorder="1" applyAlignment="1">
      <alignment/>
    </xf>
    <xf numFmtId="164" fontId="70" fillId="36" borderId="47" xfId="45" applyFont="1" applyFill="1" applyBorder="1" applyAlignment="1">
      <alignment/>
    </xf>
    <xf numFmtId="165" fontId="63" fillId="0" borderId="51" xfId="0" applyNumberFormat="1" applyFont="1" applyBorder="1" applyAlignment="1">
      <alignment/>
    </xf>
    <xf numFmtId="164" fontId="0" fillId="0" borderId="0" xfId="45" applyFont="1" applyAlignment="1">
      <alignment/>
    </xf>
    <xf numFmtId="0" fontId="71" fillId="0" borderId="0" xfId="0" applyFont="1" applyAlignment="1">
      <alignment/>
    </xf>
    <xf numFmtId="9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164" fontId="71" fillId="0" borderId="0" xfId="0" applyNumberFormat="1" applyFont="1" applyAlignment="1">
      <alignment/>
    </xf>
    <xf numFmtId="165" fontId="6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7" fillId="0" borderId="46" xfId="0" applyFont="1" applyFill="1" applyBorder="1" applyAlignment="1">
      <alignment vertical="top" wrapText="1"/>
    </xf>
    <xf numFmtId="0" fontId="67" fillId="0" borderId="39" xfId="0" applyFont="1" applyFill="1" applyBorder="1" applyAlignment="1">
      <alignment horizontal="center" vertical="top" wrapText="1"/>
    </xf>
    <xf numFmtId="4" fontId="67" fillId="0" borderId="39" xfId="0" applyNumberFormat="1" applyFont="1" applyFill="1" applyBorder="1" applyAlignment="1">
      <alignment/>
    </xf>
    <xf numFmtId="165" fontId="68" fillId="0" borderId="47" xfId="0" applyNumberFormat="1" applyFont="1" applyFill="1" applyBorder="1" applyAlignment="1">
      <alignment horizontal="center"/>
    </xf>
    <xf numFmtId="0" fontId="67" fillId="0" borderId="39" xfId="0" applyFont="1" applyFill="1" applyBorder="1" applyAlignment="1">
      <alignment horizontal="center" wrapText="1"/>
    </xf>
    <xf numFmtId="165" fontId="64" fillId="0" borderId="47" xfId="0" applyNumberFormat="1" applyFont="1" applyFill="1" applyBorder="1" applyAlignment="1">
      <alignment horizontal="center"/>
    </xf>
    <xf numFmtId="166" fontId="0" fillId="0" borderId="0" xfId="45" applyNumberFormat="1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4" fontId="0" fillId="0" borderId="0" xfId="53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72" fillId="0" borderId="0" xfId="0" applyFont="1" applyAlignment="1">
      <alignment horizontal="left" indent="3"/>
    </xf>
    <xf numFmtId="4" fontId="4" fillId="33" borderId="58" xfId="56" applyNumberFormat="1" applyFont="1" applyFill="1" applyBorder="1" applyAlignment="1" applyProtection="1">
      <alignment horizontal="center" vertical="center"/>
      <protection/>
    </xf>
    <xf numFmtId="4" fontId="4" fillId="33" borderId="59" xfId="56" applyNumberFormat="1" applyFont="1" applyFill="1" applyBorder="1" applyAlignment="1" applyProtection="1">
      <alignment horizontal="center" vertical="center"/>
      <protection/>
    </xf>
    <xf numFmtId="0" fontId="2" fillId="0" borderId="59" xfId="48" applyBorder="1" applyAlignment="1" applyProtection="1">
      <alignment horizontal="center" vertical="center"/>
      <protection/>
    </xf>
    <xf numFmtId="4" fontId="5" fillId="33" borderId="60" xfId="56" applyNumberFormat="1" applyFont="1" applyFill="1" applyBorder="1" applyAlignment="1" applyProtection="1">
      <alignment horizontal="center" vertical="center"/>
      <protection locked="0"/>
    </xf>
    <xf numFmtId="0" fontId="8" fillId="0" borderId="61" xfId="48" applyFont="1" applyBorder="1" applyAlignment="1" applyProtection="1">
      <alignment horizontal="center" vertical="center"/>
      <protection locked="0"/>
    </xf>
    <xf numFmtId="0" fontId="8" fillId="0" borderId="62" xfId="48" applyFont="1" applyBorder="1" applyAlignment="1" applyProtection="1">
      <alignment horizontal="center" vertical="center"/>
      <protection locked="0"/>
    </xf>
    <xf numFmtId="4" fontId="6" fillId="33" borderId="15" xfId="56" applyNumberFormat="1" applyFont="1" applyFill="1" applyBorder="1" applyAlignment="1" applyProtection="1">
      <alignment horizontal="center" vertical="center"/>
      <protection locked="0"/>
    </xf>
    <xf numFmtId="0" fontId="7" fillId="0" borderId="16" xfId="48" applyFont="1" applyBorder="1" applyAlignment="1" applyProtection="1">
      <alignment horizontal="center" vertical="center"/>
      <protection locked="0"/>
    </xf>
    <xf numFmtId="0" fontId="7" fillId="0" borderId="60" xfId="48" applyFont="1" applyBorder="1" applyAlignment="1" applyProtection="1">
      <alignment horizontal="center" vertical="center"/>
      <protection locked="0"/>
    </xf>
    <xf numFmtId="0" fontId="7" fillId="0" borderId="18" xfId="48" applyFont="1" applyBorder="1" applyAlignment="1" applyProtection="1">
      <alignment horizontal="center" vertical="center"/>
      <protection locked="0"/>
    </xf>
    <xf numFmtId="0" fontId="7" fillId="0" borderId="0" xfId="48" applyFont="1" applyBorder="1" applyAlignment="1" applyProtection="1">
      <alignment horizontal="center" vertical="center"/>
      <protection locked="0"/>
    </xf>
    <xf numFmtId="0" fontId="7" fillId="0" borderId="61" xfId="48" applyFont="1" applyBorder="1" applyAlignment="1" applyProtection="1">
      <alignment horizontal="center" vertical="center"/>
      <protection locked="0"/>
    </xf>
    <xf numFmtId="0" fontId="7" fillId="0" borderId="19" xfId="48" applyFont="1" applyBorder="1" applyAlignment="1" applyProtection="1">
      <alignment horizontal="center" vertical="center"/>
      <protection locked="0"/>
    </xf>
    <xf numFmtId="0" fontId="7" fillId="0" borderId="20" xfId="48" applyFont="1" applyBorder="1" applyAlignment="1" applyProtection="1">
      <alignment horizontal="center" vertical="center"/>
      <protection locked="0"/>
    </xf>
    <xf numFmtId="0" fontId="7" fillId="0" borderId="62" xfId="48" applyFont="1" applyBorder="1" applyAlignment="1" applyProtection="1">
      <alignment horizontal="center" vertical="center"/>
      <protection locked="0"/>
    </xf>
    <xf numFmtId="4" fontId="4" fillId="33" borderId="15" xfId="56" applyNumberFormat="1" applyFont="1" applyFill="1" applyBorder="1" applyAlignment="1" applyProtection="1">
      <alignment horizontal="center" vertical="center"/>
      <protection/>
    </xf>
    <xf numFmtId="0" fontId="10" fillId="0" borderId="16" xfId="48" applyFont="1" applyBorder="1" applyAlignment="1" applyProtection="1">
      <alignment horizontal="center" vertical="center"/>
      <protection/>
    </xf>
    <xf numFmtId="0" fontId="10" fillId="0" borderId="60" xfId="48" applyFont="1" applyBorder="1" applyAlignment="1" applyProtection="1">
      <alignment horizontal="center" vertical="center"/>
      <protection/>
    </xf>
    <xf numFmtId="0" fontId="10" fillId="0" borderId="19" xfId="48" applyFont="1" applyBorder="1" applyAlignment="1" applyProtection="1">
      <alignment horizontal="center" vertical="center"/>
      <protection/>
    </xf>
    <xf numFmtId="0" fontId="10" fillId="0" borderId="20" xfId="48" applyFont="1" applyBorder="1" applyAlignment="1" applyProtection="1">
      <alignment horizontal="center" vertical="center"/>
      <protection/>
    </xf>
    <xf numFmtId="0" fontId="10" fillId="0" borderId="62" xfId="48" applyFont="1" applyBorder="1" applyAlignment="1" applyProtection="1">
      <alignment horizontal="center" vertical="center"/>
      <protection/>
    </xf>
    <xf numFmtId="1" fontId="2" fillId="33" borderId="0" xfId="48" applyNumberFormat="1" applyFill="1" applyAlignment="1" applyProtection="1">
      <alignment vertical="center"/>
      <protection locked="0"/>
    </xf>
    <xf numFmtId="0" fontId="73" fillId="38" borderId="34" xfId="0" applyFont="1" applyFill="1" applyBorder="1" applyAlignment="1">
      <alignment horizontal="center"/>
    </xf>
    <xf numFmtId="0" fontId="73" fillId="38" borderId="35" xfId="0" applyFont="1" applyFill="1" applyBorder="1" applyAlignment="1">
      <alignment horizontal="center"/>
    </xf>
    <xf numFmtId="0" fontId="73" fillId="38" borderId="63" xfId="0" applyFont="1" applyFill="1" applyBorder="1" applyAlignment="1">
      <alignment horizontal="center"/>
    </xf>
    <xf numFmtId="0" fontId="74" fillId="36" borderId="64" xfId="0" applyFont="1" applyFill="1" applyBorder="1" applyAlignment="1">
      <alignment horizontal="center" vertical="center" wrapText="1"/>
    </xf>
    <xf numFmtId="0" fontId="74" fillId="36" borderId="65" xfId="0" applyFont="1" applyFill="1" applyBorder="1" applyAlignment="1">
      <alignment horizontal="center" vertical="center" wrapText="1"/>
    </xf>
    <xf numFmtId="0" fontId="74" fillId="36" borderId="66" xfId="0" applyFont="1" applyFill="1" applyBorder="1" applyAlignment="1">
      <alignment horizontal="center" vertical="center" wrapText="1"/>
    </xf>
    <xf numFmtId="0" fontId="74" fillId="36" borderId="67" xfId="0" applyFont="1" applyFill="1" applyBorder="1" applyAlignment="1">
      <alignment horizontal="center" vertical="center" wrapText="1"/>
    </xf>
    <xf numFmtId="0" fontId="64" fillId="36" borderId="68" xfId="0" applyFont="1" applyFill="1" applyBorder="1" applyAlignment="1">
      <alignment horizontal="center" vertical="justify"/>
    </xf>
    <xf numFmtId="0" fontId="64" fillId="36" borderId="69" xfId="0" applyFont="1" applyFill="1" applyBorder="1" applyAlignment="1">
      <alignment horizontal="center" vertical="justify"/>
    </xf>
    <xf numFmtId="4" fontId="63" fillId="36" borderId="70" xfId="0" applyNumberFormat="1" applyFont="1" applyFill="1" applyBorder="1" applyAlignment="1">
      <alignment horizontal="center" vertical="justify"/>
    </xf>
    <xf numFmtId="4" fontId="63" fillId="36" borderId="71" xfId="0" applyNumberFormat="1" applyFont="1" applyFill="1" applyBorder="1" applyAlignment="1">
      <alignment horizontal="center" vertical="justify"/>
    </xf>
    <xf numFmtId="0" fontId="23" fillId="10" borderId="0" xfId="0" applyFont="1" applyFill="1" applyAlignment="1">
      <alignment horizontal="center" vertical="center" textRotation="90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16" fillId="36" borderId="64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 horizontal="center" vertical="center" wrapText="1"/>
    </xf>
    <xf numFmtId="0" fontId="16" fillId="36" borderId="65" xfId="0" applyFont="1" applyFill="1" applyBorder="1" applyAlignment="1">
      <alignment horizontal="center" vertical="center" wrapText="1"/>
    </xf>
    <xf numFmtId="0" fontId="16" fillId="36" borderId="66" xfId="0" applyFont="1" applyFill="1" applyBorder="1" applyAlignment="1">
      <alignment horizontal="center" vertical="center" wrapText="1"/>
    </xf>
    <xf numFmtId="0" fontId="16" fillId="36" borderId="53" xfId="0" applyFont="1" applyFill="1" applyBorder="1" applyAlignment="1">
      <alignment horizontal="center" vertical="center" wrapText="1"/>
    </xf>
    <xf numFmtId="0" fontId="16" fillId="36" borderId="67" xfId="0" applyFont="1" applyFill="1" applyBorder="1" applyAlignment="1">
      <alignment horizontal="center" vertical="center" wrapText="1"/>
    </xf>
    <xf numFmtId="0" fontId="17" fillId="36" borderId="68" xfId="0" applyFont="1" applyFill="1" applyBorder="1" applyAlignment="1">
      <alignment horizontal="center" vertical="justify"/>
    </xf>
    <xf numFmtId="0" fontId="17" fillId="36" borderId="72" xfId="0" applyFont="1" applyFill="1" applyBorder="1" applyAlignment="1">
      <alignment horizontal="center" vertical="justify"/>
    </xf>
    <xf numFmtId="4" fontId="17" fillId="36" borderId="57" xfId="0" applyNumberFormat="1" applyFont="1" applyFill="1" applyBorder="1" applyAlignment="1">
      <alignment horizontal="center" vertical="justify"/>
    </xf>
    <xf numFmtId="4" fontId="17" fillId="36" borderId="45" xfId="0" applyNumberFormat="1" applyFont="1" applyFill="1" applyBorder="1" applyAlignment="1">
      <alignment horizontal="center" vertical="justify"/>
    </xf>
    <xf numFmtId="4" fontId="17" fillId="36" borderId="47" xfId="0" applyNumberFormat="1" applyFont="1" applyFill="1" applyBorder="1" applyAlignment="1">
      <alignment horizontal="center" vertical="justify"/>
    </xf>
    <xf numFmtId="0" fontId="23" fillId="5" borderId="0" xfId="0" applyFont="1" applyFill="1" applyAlignment="1">
      <alignment horizontal="center" vertical="center" textRotation="90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4" fontId="63" fillId="0" borderId="73" xfId="0" applyNumberFormat="1" applyFont="1" applyBorder="1" applyAlignment="1">
      <alignment horizontal="center"/>
    </xf>
    <xf numFmtId="4" fontId="63" fillId="0" borderId="67" xfId="0" applyNumberFormat="1" applyFont="1" applyBorder="1" applyAlignment="1">
      <alignment horizontal="center"/>
    </xf>
    <xf numFmtId="165" fontId="64" fillId="0" borderId="74" xfId="0" applyNumberFormat="1" applyFont="1" applyBorder="1" applyAlignment="1">
      <alignment horizontal="center"/>
    </xf>
    <xf numFmtId="165" fontId="64" fillId="0" borderId="71" xfId="0" applyNumberFormat="1" applyFont="1" applyBorder="1" applyAlignment="1">
      <alignment horizontal="center"/>
    </xf>
    <xf numFmtId="4" fontId="67" fillId="0" borderId="75" xfId="0" applyNumberFormat="1" applyFont="1" applyBorder="1" applyAlignment="1">
      <alignment horizontal="center"/>
    </xf>
    <xf numFmtId="4" fontId="67" fillId="0" borderId="35" xfId="0" applyNumberFormat="1" applyFont="1" applyBorder="1" applyAlignment="1">
      <alignment horizontal="center"/>
    </xf>
    <xf numFmtId="4" fontId="67" fillId="0" borderId="76" xfId="0" applyNumberFormat="1" applyFont="1" applyBorder="1" applyAlignment="1">
      <alignment horizontal="center"/>
    </xf>
    <xf numFmtId="4" fontId="17" fillId="36" borderId="77" xfId="0" applyNumberFormat="1" applyFont="1" applyFill="1" applyBorder="1" applyAlignment="1">
      <alignment horizontal="center" vertical="center"/>
    </xf>
    <xf numFmtId="4" fontId="17" fillId="36" borderId="78" xfId="0" applyNumberFormat="1" applyFont="1" applyFill="1" applyBorder="1" applyAlignment="1">
      <alignment horizontal="center" vertical="center"/>
    </xf>
    <xf numFmtId="4" fontId="17" fillId="36" borderId="79" xfId="0" applyNumberFormat="1" applyFont="1" applyFill="1" applyBorder="1" applyAlignment="1">
      <alignment horizontal="center" vertical="center"/>
    </xf>
    <xf numFmtId="4" fontId="67" fillId="13" borderId="68" xfId="0" applyNumberFormat="1" applyFont="1" applyFill="1" applyBorder="1" applyAlignment="1">
      <alignment horizontal="center"/>
    </xf>
    <xf numFmtId="4" fontId="67" fillId="13" borderId="72" xfId="0" applyNumberFormat="1" applyFont="1" applyFill="1" applyBorder="1" applyAlignment="1">
      <alignment horizontal="center"/>
    </xf>
    <xf numFmtId="4" fontId="67" fillId="13" borderId="69" xfId="0" applyNumberFormat="1" applyFont="1" applyFill="1" applyBorder="1" applyAlignment="1">
      <alignment horizontal="center"/>
    </xf>
    <xf numFmtId="0" fontId="23" fillId="39" borderId="0" xfId="0" applyFont="1" applyFill="1" applyAlignment="1">
      <alignment horizontal="center" vertical="center" textRotation="90"/>
    </xf>
    <xf numFmtId="4" fontId="15" fillId="0" borderId="7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" fontId="15" fillId="0" borderId="76" xfId="0" applyNumberFormat="1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76" xfId="0" applyFont="1" applyBorder="1" applyAlignment="1">
      <alignment horizontal="center"/>
    </xf>
    <xf numFmtId="0" fontId="23" fillId="9" borderId="0" xfId="0" applyFont="1" applyFill="1" applyAlignment="1">
      <alignment horizontal="center" vertical="center" textRotation="90"/>
    </xf>
    <xf numFmtId="0" fontId="23" fillId="38" borderId="0" xfId="0" applyFont="1" applyFill="1" applyAlignment="1">
      <alignment horizontal="center" vertical="center" textRotation="90"/>
    </xf>
    <xf numFmtId="0" fontId="76" fillId="0" borderId="0" xfId="0" applyFont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lopes\AppData\Local\Microsoft\Windows\Temporary%20Internet%20Files\Content.Outlook\G4TBB3CZ\Or&#231;amento%202013%20Nutri&#231;&#227;o%20FUMCAD_23_04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cionemarques\AppData\Local\Microsoft\Windows\Temporary%20Internet%20Files\Content.Outlook\TIJFS2WS\Cota&#231;&#227;o%20Projeto%20Nutri&#231;&#227;o%20FINAL%2029.05.14_Avali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ordenador Nutrição"/>
      <sheetName val="Nutrologo"/>
      <sheetName val="Supervisora de Nutrição"/>
      <sheetName val="Nutricionista Pleno"/>
      <sheetName val="Auxiliar Radioterapia"/>
      <sheetName val="Tecnico em Nutrição 180 Horas"/>
      <sheetName val="Tecnico em Nutrição 220 Horas"/>
      <sheetName val="Cozinheiro"/>
      <sheetName val="Auxiliar de Cozinha"/>
      <sheetName val="Estoquista"/>
      <sheetName val="Copeira"/>
      <sheetName val="Planilha Resumo"/>
      <sheetName val="Orçamento"/>
      <sheetName val="CP Graacc"/>
      <sheetName val="Planilha Resumo_01"/>
    </sheetNames>
    <sheetDataSet>
      <sheetData sheetId="14">
        <row r="4">
          <cell r="B4">
            <v>51931.6596</v>
          </cell>
          <cell r="C4">
            <v>51931.6596</v>
          </cell>
          <cell r="D4">
            <v>51931.6596</v>
          </cell>
          <cell r="E4">
            <v>51931.6596</v>
          </cell>
          <cell r="F4">
            <v>51931.6596</v>
          </cell>
          <cell r="G4">
            <v>51931.6596</v>
          </cell>
          <cell r="H4">
            <v>51931.6596</v>
          </cell>
          <cell r="I4">
            <v>51931.6596</v>
          </cell>
          <cell r="J4">
            <v>51931.6596</v>
          </cell>
          <cell r="K4">
            <v>51931.6596</v>
          </cell>
          <cell r="L4">
            <v>51931.6596</v>
          </cell>
          <cell r="M4">
            <v>56086.192367999996</v>
          </cell>
          <cell r="N4">
            <v>56086.192367999996</v>
          </cell>
          <cell r="O4">
            <v>56086.192367999996</v>
          </cell>
          <cell r="P4">
            <v>56086.192367999996</v>
          </cell>
          <cell r="Q4">
            <v>56086.192367999996</v>
          </cell>
          <cell r="R4">
            <v>56086.192367999996</v>
          </cell>
          <cell r="S4">
            <v>56086.192367999996</v>
          </cell>
          <cell r="T4">
            <v>56086.192367999996</v>
          </cell>
          <cell r="U4">
            <v>56086.192367999996</v>
          </cell>
          <cell r="V4">
            <v>56086.192367999996</v>
          </cell>
          <cell r="W4">
            <v>56086.192367999996</v>
          </cell>
          <cell r="X4">
            <v>56086.192367999996</v>
          </cell>
          <cell r="Y4">
            <v>60573.08775744001</v>
          </cell>
        </row>
        <row r="5">
          <cell r="B5">
            <v>3764.8</v>
          </cell>
          <cell r="C5">
            <v>3764.8</v>
          </cell>
          <cell r="D5">
            <v>3764.8</v>
          </cell>
          <cell r="E5">
            <v>3764.8</v>
          </cell>
          <cell r="F5">
            <v>3764.8</v>
          </cell>
          <cell r="G5">
            <v>4029.9930880000006</v>
          </cell>
          <cell r="H5">
            <v>4029.9930880000006</v>
          </cell>
          <cell r="I5">
            <v>4029.9930880000006</v>
          </cell>
          <cell r="J5">
            <v>4029.9930880000006</v>
          </cell>
          <cell r="K5">
            <v>4029.9930880000006</v>
          </cell>
          <cell r="L5">
            <v>4029.9930880000006</v>
          </cell>
          <cell r="M5">
            <v>4029.9930880000006</v>
          </cell>
          <cell r="N5">
            <v>4029.9930880000006</v>
          </cell>
          <cell r="O5">
            <v>4029.9930880000006</v>
          </cell>
          <cell r="P5">
            <v>4029.9930880000006</v>
          </cell>
          <cell r="Q5">
            <v>4029.9930880000006</v>
          </cell>
          <cell r="R5">
            <v>4029.9930880000006</v>
          </cell>
          <cell r="S5">
            <v>4316.008400000001</v>
          </cell>
          <cell r="T5">
            <v>4316.008400000001</v>
          </cell>
          <cell r="U5">
            <v>4316.008400000001</v>
          </cell>
          <cell r="V5">
            <v>4316.008400000001</v>
          </cell>
          <cell r="W5">
            <v>4316.008400000001</v>
          </cell>
          <cell r="X5">
            <v>4316.008400000001</v>
          </cell>
          <cell r="Y5">
            <v>4316.008400000001</v>
          </cell>
        </row>
        <row r="6">
          <cell r="B6">
            <v>2427.8199999999997</v>
          </cell>
          <cell r="C6">
            <v>2427.8199999999997</v>
          </cell>
          <cell r="D6">
            <v>2427.8199999999997</v>
          </cell>
          <cell r="E6">
            <v>2427.8199999999997</v>
          </cell>
          <cell r="F6">
            <v>2427.8199999999997</v>
          </cell>
          <cell r="G6">
            <v>2427.8199999999997</v>
          </cell>
          <cell r="H6">
            <v>2427.8199999999997</v>
          </cell>
          <cell r="I6">
            <v>2427.8199999999997</v>
          </cell>
          <cell r="J6">
            <v>2427.8199999999997</v>
          </cell>
          <cell r="K6">
            <v>2427.8199999999997</v>
          </cell>
          <cell r="L6">
            <v>2427.8199999999997</v>
          </cell>
          <cell r="M6">
            <v>2501.42</v>
          </cell>
          <cell r="N6">
            <v>2501.42</v>
          </cell>
          <cell r="O6">
            <v>2501.42</v>
          </cell>
          <cell r="P6">
            <v>2501.4300000000003</v>
          </cell>
          <cell r="Q6">
            <v>2501.4300000000003</v>
          </cell>
          <cell r="R6">
            <v>2501.4300000000003</v>
          </cell>
          <cell r="S6">
            <v>2501.4300000000003</v>
          </cell>
          <cell r="T6">
            <v>2501.4300000000003</v>
          </cell>
          <cell r="U6">
            <v>2501.4300000000003</v>
          </cell>
          <cell r="V6">
            <v>2501.4300000000003</v>
          </cell>
          <cell r="W6">
            <v>2501.4300000000003</v>
          </cell>
          <cell r="X6">
            <v>2501.4300000000003</v>
          </cell>
          <cell r="Y6">
            <v>2501.4300000000003</v>
          </cell>
        </row>
        <row r="7">
          <cell r="B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79.25</v>
          </cell>
          <cell r="C11">
            <v>79.25</v>
          </cell>
          <cell r="D11">
            <v>79.25</v>
          </cell>
          <cell r="E11">
            <v>79.25</v>
          </cell>
          <cell r="F11">
            <v>79.25</v>
          </cell>
          <cell r="G11">
            <v>79.25</v>
          </cell>
          <cell r="H11">
            <v>79.25</v>
          </cell>
          <cell r="I11">
            <v>79.25</v>
          </cell>
          <cell r="J11">
            <v>79.25</v>
          </cell>
          <cell r="K11">
            <v>79.25</v>
          </cell>
          <cell r="L11">
            <v>79.25</v>
          </cell>
          <cell r="M11">
            <v>79.25</v>
          </cell>
          <cell r="N11">
            <v>79.25</v>
          </cell>
          <cell r="O11">
            <v>79.25</v>
          </cell>
          <cell r="P11">
            <v>79.25</v>
          </cell>
          <cell r="Q11">
            <v>79.25</v>
          </cell>
          <cell r="R11">
            <v>79.25</v>
          </cell>
          <cell r="S11">
            <v>79.25</v>
          </cell>
          <cell r="T11">
            <v>79.25</v>
          </cell>
          <cell r="U11">
            <v>79.25</v>
          </cell>
          <cell r="V11">
            <v>79.25</v>
          </cell>
          <cell r="W11">
            <v>79.25</v>
          </cell>
          <cell r="X11">
            <v>79.25</v>
          </cell>
          <cell r="Y11">
            <v>79.25</v>
          </cell>
        </row>
        <row r="12">
          <cell r="B12">
            <v>556.964596</v>
          </cell>
          <cell r="C12">
            <v>556.964596</v>
          </cell>
          <cell r="D12">
            <v>556.964596</v>
          </cell>
          <cell r="E12">
            <v>556.964596</v>
          </cell>
          <cell r="F12">
            <v>556.964596</v>
          </cell>
          <cell r="G12">
            <v>559.6165268799999</v>
          </cell>
          <cell r="H12">
            <v>559.6165268799999</v>
          </cell>
          <cell r="I12">
            <v>559.6165268799999</v>
          </cell>
          <cell r="J12">
            <v>559.6165268799999</v>
          </cell>
          <cell r="K12">
            <v>559.6165268799999</v>
          </cell>
          <cell r="L12">
            <v>559.6165268799999</v>
          </cell>
          <cell r="M12">
            <v>601.16185456</v>
          </cell>
          <cell r="N12">
            <v>601.16185456</v>
          </cell>
          <cell r="O12">
            <v>601.16185456</v>
          </cell>
          <cell r="P12">
            <v>601.16185456</v>
          </cell>
          <cell r="Q12">
            <v>601.16185456</v>
          </cell>
          <cell r="R12">
            <v>601.16185456</v>
          </cell>
          <cell r="S12">
            <v>604.0220076800001</v>
          </cell>
          <cell r="T12">
            <v>604.0220076800001</v>
          </cell>
          <cell r="U12">
            <v>604.0220076800001</v>
          </cell>
          <cell r="V12">
            <v>604.0220076800001</v>
          </cell>
          <cell r="W12">
            <v>604.0220076800001</v>
          </cell>
          <cell r="X12">
            <v>604.0220076800001</v>
          </cell>
          <cell r="Y12">
            <v>648.8909615744001</v>
          </cell>
        </row>
        <row r="13">
          <cell r="B13">
            <v>4455.716768</v>
          </cell>
          <cell r="C13">
            <v>4455.716768</v>
          </cell>
          <cell r="D13">
            <v>4455.716768</v>
          </cell>
          <cell r="E13">
            <v>4455.716768</v>
          </cell>
          <cell r="F13">
            <v>4455.716768</v>
          </cell>
          <cell r="G13">
            <v>4476.932215039999</v>
          </cell>
          <cell r="H13">
            <v>4476.932215039999</v>
          </cell>
          <cell r="I13">
            <v>4476.932215039999</v>
          </cell>
          <cell r="J13">
            <v>4476.932215039999</v>
          </cell>
          <cell r="K13">
            <v>4476.932215039999</v>
          </cell>
          <cell r="L13">
            <v>4476.932215039999</v>
          </cell>
          <cell r="M13">
            <v>4809.29483648</v>
          </cell>
          <cell r="N13">
            <v>4809.29483648</v>
          </cell>
          <cell r="O13">
            <v>4809.29483648</v>
          </cell>
          <cell r="P13">
            <v>4809.29483648</v>
          </cell>
          <cell r="Q13">
            <v>4809.29483648</v>
          </cell>
          <cell r="R13">
            <v>4809.29483648</v>
          </cell>
          <cell r="S13">
            <v>4832.176061440001</v>
          </cell>
          <cell r="T13">
            <v>4832.176061440001</v>
          </cell>
          <cell r="U13">
            <v>4832.176061440001</v>
          </cell>
          <cell r="V13">
            <v>4832.176061440001</v>
          </cell>
          <cell r="W13">
            <v>4832.176061440001</v>
          </cell>
          <cell r="X13">
            <v>4832.176061440001</v>
          </cell>
          <cell r="Y13">
            <v>5191.127692595201</v>
          </cell>
        </row>
        <row r="16">
          <cell r="B16">
            <v>4641.371633333333</v>
          </cell>
          <cell r="C16">
            <v>4641.371633333333</v>
          </cell>
          <cell r="D16">
            <v>4641.371633333333</v>
          </cell>
          <cell r="E16">
            <v>4641.371633333333</v>
          </cell>
          <cell r="F16">
            <v>4641.371633333333</v>
          </cell>
          <cell r="G16">
            <v>4663.471057333333</v>
          </cell>
          <cell r="H16">
            <v>4663.471057333333</v>
          </cell>
          <cell r="I16">
            <v>4663.471057333333</v>
          </cell>
          <cell r="J16">
            <v>4663.471057333333</v>
          </cell>
          <cell r="K16">
            <v>4663.471057333333</v>
          </cell>
          <cell r="L16">
            <v>4663.471057333333</v>
          </cell>
          <cell r="M16">
            <v>5009.682121333333</v>
          </cell>
          <cell r="N16">
            <v>5009.682121333333</v>
          </cell>
          <cell r="O16">
            <v>5009.682121333333</v>
          </cell>
          <cell r="P16">
            <v>5009.682121333333</v>
          </cell>
          <cell r="Q16">
            <v>5009.682121333333</v>
          </cell>
          <cell r="R16">
            <v>5009.682121333333</v>
          </cell>
          <cell r="S16">
            <v>5033.516730666667</v>
          </cell>
          <cell r="T16">
            <v>5033.516730666667</v>
          </cell>
          <cell r="U16">
            <v>5033.516730666667</v>
          </cell>
          <cell r="V16">
            <v>5033.516730666667</v>
          </cell>
          <cell r="W16">
            <v>5033.516730666667</v>
          </cell>
          <cell r="X16">
            <v>5033.516730666667</v>
          </cell>
          <cell r="Y16">
            <v>5407.424679786667</v>
          </cell>
        </row>
        <row r="17">
          <cell r="B17">
            <v>46.41371633333333</v>
          </cell>
          <cell r="C17">
            <v>46.41371633333333</v>
          </cell>
          <cell r="D17">
            <v>46.41371633333333</v>
          </cell>
          <cell r="E17">
            <v>46.41371633333333</v>
          </cell>
          <cell r="F17">
            <v>46.41371633333333</v>
          </cell>
          <cell r="G17">
            <v>46.63471057333334</v>
          </cell>
          <cell r="H17">
            <v>46.63471057333334</v>
          </cell>
          <cell r="I17">
            <v>46.63471057333334</v>
          </cell>
          <cell r="J17">
            <v>46.63471057333334</v>
          </cell>
          <cell r="K17">
            <v>46.63471057333334</v>
          </cell>
          <cell r="L17">
            <v>46.63471057333334</v>
          </cell>
          <cell r="M17">
            <v>50.09682121333334</v>
          </cell>
          <cell r="N17">
            <v>50.09682121333334</v>
          </cell>
          <cell r="O17">
            <v>50.09682121333334</v>
          </cell>
          <cell r="P17">
            <v>50.09682121333334</v>
          </cell>
          <cell r="Q17">
            <v>50.09682121333334</v>
          </cell>
          <cell r="R17">
            <v>50.09682121333334</v>
          </cell>
          <cell r="S17">
            <v>50.335167306666676</v>
          </cell>
          <cell r="T17">
            <v>50.335167306666676</v>
          </cell>
          <cell r="U17">
            <v>50.335167306666676</v>
          </cell>
          <cell r="V17">
            <v>50.335167306666676</v>
          </cell>
          <cell r="W17">
            <v>50.335167306666676</v>
          </cell>
          <cell r="X17">
            <v>50.335167306666676</v>
          </cell>
          <cell r="Y17">
            <v>54.07424679786667</v>
          </cell>
        </row>
        <row r="18">
          <cell r="B18">
            <v>371.30973066666667</v>
          </cell>
          <cell r="C18">
            <v>371.30973066666667</v>
          </cell>
          <cell r="D18">
            <v>371.30973066666667</v>
          </cell>
          <cell r="E18">
            <v>371.30973066666667</v>
          </cell>
          <cell r="F18">
            <v>371.30973066666667</v>
          </cell>
          <cell r="G18">
            <v>373.0776845866667</v>
          </cell>
          <cell r="H18">
            <v>373.0776845866667</v>
          </cell>
          <cell r="I18">
            <v>373.0776845866667</v>
          </cell>
          <cell r="J18">
            <v>373.0776845866667</v>
          </cell>
          <cell r="K18">
            <v>373.0776845866667</v>
          </cell>
          <cell r="L18">
            <v>373.0776845866667</v>
          </cell>
          <cell r="M18">
            <v>400.77456970666674</v>
          </cell>
          <cell r="N18">
            <v>400.77456970666674</v>
          </cell>
          <cell r="O18">
            <v>400.77456970666674</v>
          </cell>
          <cell r="P18">
            <v>400.77456970666674</v>
          </cell>
          <cell r="Q18">
            <v>400.77456970666674</v>
          </cell>
          <cell r="R18">
            <v>400.77456970666674</v>
          </cell>
          <cell r="S18">
            <v>402.6813384533334</v>
          </cell>
          <cell r="T18">
            <v>402.6813384533334</v>
          </cell>
          <cell r="U18">
            <v>402.6813384533334</v>
          </cell>
          <cell r="V18">
            <v>402.6813384533334</v>
          </cell>
          <cell r="W18">
            <v>402.6813384533334</v>
          </cell>
          <cell r="X18">
            <v>402.6813384533334</v>
          </cell>
          <cell r="Y18">
            <v>432.59397438293337</v>
          </cell>
        </row>
        <row r="21">
          <cell r="B21">
            <v>5860.3647813</v>
          </cell>
          <cell r="C21">
            <v>5860.3647813</v>
          </cell>
          <cell r="D21">
            <v>5860.3647813</v>
          </cell>
          <cell r="E21">
            <v>5860.3647813</v>
          </cell>
          <cell r="F21">
            <v>5860.3647813</v>
          </cell>
          <cell r="G21">
            <v>5867.440847483999</v>
          </cell>
          <cell r="H21">
            <v>5867.440847483999</v>
          </cell>
          <cell r="I21">
            <v>5867.440847483999</v>
          </cell>
          <cell r="J21">
            <v>5867.440847483999</v>
          </cell>
          <cell r="K21">
            <v>5867.440847483999</v>
          </cell>
          <cell r="L21">
            <v>5867.440847483999</v>
          </cell>
          <cell r="M21">
            <v>6328.233629988002</v>
          </cell>
          <cell r="N21">
            <v>6328.233629988002</v>
          </cell>
          <cell r="O21">
            <v>6328.233629988002</v>
          </cell>
          <cell r="P21">
            <v>6328.233629988002</v>
          </cell>
          <cell r="Q21">
            <v>6328.233629988002</v>
          </cell>
          <cell r="R21">
            <v>6328.233629988002</v>
          </cell>
          <cell r="S21">
            <v>6335.8652871915</v>
          </cell>
          <cell r="T21">
            <v>6335.8652871915</v>
          </cell>
          <cell r="U21">
            <v>6335.8652871915</v>
          </cell>
          <cell r="V21">
            <v>6335.8652871915</v>
          </cell>
          <cell r="W21">
            <v>6335.8652871915</v>
          </cell>
          <cell r="X21">
            <v>6335.8652871915</v>
          </cell>
          <cell r="Y21">
            <v>6833.52149229582</v>
          </cell>
        </row>
        <row r="22">
          <cell r="B22">
            <v>304.40791981300003</v>
          </cell>
          <cell r="C22">
            <v>304.40791981300003</v>
          </cell>
          <cell r="D22">
            <v>304.40791981300003</v>
          </cell>
          <cell r="E22">
            <v>304.40791981300003</v>
          </cell>
          <cell r="F22">
            <v>304.40791981300003</v>
          </cell>
          <cell r="G22">
            <v>324.87810447484003</v>
          </cell>
          <cell r="H22">
            <v>324.87810447484003</v>
          </cell>
          <cell r="I22">
            <v>324.87810447484003</v>
          </cell>
          <cell r="J22">
            <v>324.87810447484003</v>
          </cell>
          <cell r="K22">
            <v>324.87810447484003</v>
          </cell>
          <cell r="L22">
            <v>324.87810447484003</v>
          </cell>
          <cell r="M22">
            <v>325.98237405988004</v>
          </cell>
          <cell r="N22">
            <v>325.98237405988004</v>
          </cell>
          <cell r="O22">
            <v>325.98237405988004</v>
          </cell>
          <cell r="P22">
            <v>325.98237405988004</v>
          </cell>
          <cell r="Q22">
            <v>325.98237405988004</v>
          </cell>
          <cell r="R22">
            <v>325.98237405988004</v>
          </cell>
          <cell r="S22">
            <v>348.05996663191513</v>
          </cell>
          <cell r="T22">
            <v>348.05996663191513</v>
          </cell>
          <cell r="U22">
            <v>348.05996663191513</v>
          </cell>
          <cell r="V22">
            <v>348.05996663191513</v>
          </cell>
          <cell r="W22">
            <v>348.05996663191513</v>
          </cell>
          <cell r="X22">
            <v>348.05996663191513</v>
          </cell>
          <cell r="Y22">
            <v>349.2525777837583</v>
          </cell>
        </row>
        <row r="23">
          <cell r="B23">
            <v>118.46335850400003</v>
          </cell>
          <cell r="C23">
            <v>118.46335850400003</v>
          </cell>
          <cell r="D23">
            <v>118.46335850400003</v>
          </cell>
          <cell r="E23">
            <v>118.46335850400003</v>
          </cell>
          <cell r="F23">
            <v>118.46335850400003</v>
          </cell>
          <cell r="G23">
            <v>119.02944379872001</v>
          </cell>
          <cell r="H23">
            <v>119.02944379872001</v>
          </cell>
          <cell r="I23">
            <v>119.02944379872001</v>
          </cell>
          <cell r="J23">
            <v>119.02944379872001</v>
          </cell>
          <cell r="K23">
            <v>119.02944379872001</v>
          </cell>
          <cell r="L23">
            <v>119.02944379872001</v>
          </cell>
          <cell r="M23">
            <v>127.86360047904002</v>
          </cell>
          <cell r="N23">
            <v>127.86360047904002</v>
          </cell>
          <cell r="O23">
            <v>127.86360047904002</v>
          </cell>
          <cell r="P23">
            <v>127.86360047904002</v>
          </cell>
          <cell r="Q23">
            <v>127.86360047904002</v>
          </cell>
          <cell r="R23">
            <v>127.86360047904002</v>
          </cell>
          <cell r="S23">
            <v>128.47413305532</v>
          </cell>
          <cell r="T23">
            <v>128.47413305532</v>
          </cell>
          <cell r="U23">
            <v>128.47413305532</v>
          </cell>
          <cell r="V23">
            <v>128.47413305532</v>
          </cell>
          <cell r="W23">
            <v>128.47413305532</v>
          </cell>
          <cell r="X23">
            <v>128.47413305532</v>
          </cell>
          <cell r="Y23">
            <v>138.0150222700656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ão Nutriçao Final "/>
      <sheetName val="Plan1"/>
    </sheetNames>
    <sheetDataSet>
      <sheetData sheetId="0">
        <row r="11">
          <cell r="E11">
            <v>34450</v>
          </cell>
        </row>
        <row r="17">
          <cell r="F17">
            <v>457500</v>
          </cell>
        </row>
        <row r="24">
          <cell r="F24">
            <v>25600</v>
          </cell>
        </row>
        <row r="29">
          <cell r="F29">
            <v>19000</v>
          </cell>
        </row>
        <row r="34">
          <cell r="F34">
            <v>25000</v>
          </cell>
        </row>
        <row r="39">
          <cell r="F39">
            <v>6850</v>
          </cell>
        </row>
        <row r="44">
          <cell r="F44">
            <v>13000</v>
          </cell>
        </row>
        <row r="49">
          <cell r="F49">
            <v>7000</v>
          </cell>
        </row>
        <row r="54">
          <cell r="F54">
            <v>26500</v>
          </cell>
        </row>
        <row r="59">
          <cell r="F59">
            <v>45000</v>
          </cell>
        </row>
        <row r="64">
          <cell r="F64">
            <v>23280</v>
          </cell>
        </row>
        <row r="69">
          <cell r="F69">
            <v>659</v>
          </cell>
        </row>
        <row r="74">
          <cell r="F74">
            <v>17520</v>
          </cell>
        </row>
        <row r="79">
          <cell r="F79">
            <v>4200</v>
          </cell>
        </row>
        <row r="84">
          <cell r="F84">
            <v>18000</v>
          </cell>
        </row>
        <row r="89">
          <cell r="F89">
            <v>3000</v>
          </cell>
        </row>
        <row r="94">
          <cell r="F94">
            <v>2560</v>
          </cell>
        </row>
        <row r="99">
          <cell r="F99">
            <v>20000</v>
          </cell>
        </row>
        <row r="104">
          <cell r="F104">
            <v>3720</v>
          </cell>
        </row>
        <row r="109">
          <cell r="F109">
            <v>2320</v>
          </cell>
        </row>
        <row r="114">
          <cell r="F114">
            <v>1820</v>
          </cell>
        </row>
        <row r="119">
          <cell r="F119">
            <v>1260</v>
          </cell>
        </row>
        <row r="124">
          <cell r="F124">
            <v>3560</v>
          </cell>
        </row>
        <row r="129">
          <cell r="F129">
            <v>10500</v>
          </cell>
        </row>
        <row r="134">
          <cell r="F134">
            <v>12425.44</v>
          </cell>
        </row>
        <row r="139">
          <cell r="F139">
            <v>11000</v>
          </cell>
        </row>
        <row r="144">
          <cell r="F144">
            <v>7900.12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3"/>
  <sheetViews>
    <sheetView tabSelected="1" view="pageBreakPreview" zoomScale="80" zoomScaleSheetLayoutView="80" zoomScalePageLayoutView="0" workbookViewId="0" topLeftCell="A1">
      <selection activeCell="E3" sqref="E3:E6"/>
    </sheetView>
  </sheetViews>
  <sheetFormatPr defaultColWidth="9.140625" defaultRowHeight="15"/>
  <cols>
    <col min="1" max="1" width="1.28515625" style="43" customWidth="1"/>
    <col min="2" max="2" width="0.85546875" style="43" customWidth="1"/>
    <col min="3" max="3" width="4.7109375" style="43" customWidth="1"/>
    <col min="4" max="4" width="9.57421875" style="43" customWidth="1"/>
    <col min="5" max="5" width="35.140625" style="43" customWidth="1"/>
    <col min="6" max="7" width="11.7109375" style="43" customWidth="1"/>
    <col min="8" max="8" width="11.8515625" style="43" customWidth="1"/>
    <col min="9" max="15" width="11.7109375" style="43" customWidth="1"/>
    <col min="16" max="16" width="13.28125" style="43" customWidth="1"/>
    <col min="17" max="29" width="11.7109375" style="43" customWidth="1"/>
    <col min="30" max="30" width="15.00390625" style="43" bestFit="1" customWidth="1"/>
    <col min="31" max="31" width="0.85546875" style="43" customWidth="1"/>
    <col min="32" max="32" width="2.140625" style="43" customWidth="1"/>
    <col min="33" max="33" width="11.7109375" style="43" bestFit="1" customWidth="1"/>
    <col min="34" max="34" width="10.140625" style="43" bestFit="1" customWidth="1"/>
    <col min="35" max="35" width="9.140625" style="43" customWidth="1"/>
    <col min="36" max="36" width="11.7109375" style="43" bestFit="1" customWidth="1"/>
    <col min="37" max="16384" width="9.140625" style="43" customWidth="1"/>
  </cols>
  <sheetData>
    <row r="1" spans="2:41" s="1" customFormat="1" ht="5.25" customHeight="1" thickBot="1">
      <c r="B1" s="2"/>
      <c r="C1" s="2"/>
      <c r="D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I1" s="4"/>
      <c r="AJ1" s="4"/>
      <c r="AK1" s="4"/>
      <c r="AL1" s="4"/>
      <c r="AM1" s="4"/>
      <c r="AN1" s="4"/>
      <c r="AO1" s="4"/>
    </row>
    <row r="2" spans="2:41" s="1" customFormat="1" ht="4.5" customHeight="1" thickBot="1" thickTop="1">
      <c r="B2" s="5"/>
      <c r="C2" s="6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9"/>
      <c r="AF2" s="10"/>
      <c r="AG2" s="10"/>
      <c r="AH2" s="10"/>
      <c r="AI2" s="10"/>
      <c r="AJ2" s="4"/>
      <c r="AK2" s="4"/>
      <c r="AL2" s="4"/>
      <c r="AM2" s="4"/>
      <c r="AN2" s="4"/>
      <c r="AO2" s="4"/>
    </row>
    <row r="3" spans="2:41" s="1" customFormat="1" ht="15.75" customHeight="1">
      <c r="B3" s="11"/>
      <c r="C3" s="12"/>
      <c r="D3" s="13"/>
      <c r="E3" s="190"/>
      <c r="F3" s="193" t="s">
        <v>82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5"/>
      <c r="AE3" s="14"/>
      <c r="AF3" s="10"/>
      <c r="AG3" s="10"/>
      <c r="AH3" s="10"/>
      <c r="AI3" s="10"/>
      <c r="AJ3" s="15"/>
      <c r="AK3" s="15"/>
      <c r="AL3" s="15"/>
      <c r="AM3" s="15"/>
      <c r="AN3" s="4"/>
      <c r="AO3" s="4"/>
    </row>
    <row r="4" spans="2:41" s="1" customFormat="1" ht="15.75" customHeight="1">
      <c r="B4" s="11"/>
      <c r="C4" s="16"/>
      <c r="D4" s="17"/>
      <c r="E4" s="191"/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8"/>
      <c r="AE4" s="14"/>
      <c r="AF4" s="10"/>
      <c r="AG4" s="10"/>
      <c r="AH4" s="10"/>
      <c r="AI4" s="10"/>
      <c r="AJ4" s="15"/>
      <c r="AK4" s="15"/>
      <c r="AL4" s="15"/>
      <c r="AM4" s="15"/>
      <c r="AN4" s="4"/>
      <c r="AO4" s="4"/>
    </row>
    <row r="5" spans="2:41" s="1" customFormat="1" ht="15.75" customHeight="1">
      <c r="B5" s="11"/>
      <c r="C5" s="16"/>
      <c r="D5" s="18"/>
      <c r="E5" s="191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8"/>
      <c r="AE5" s="14"/>
      <c r="AF5" s="10"/>
      <c r="AG5" s="10"/>
      <c r="AH5" s="10"/>
      <c r="AI5" s="10"/>
      <c r="AJ5" s="15"/>
      <c r="AK5" s="15"/>
      <c r="AL5" s="15"/>
      <c r="AM5" s="15"/>
      <c r="AN5" s="4"/>
      <c r="AO5" s="4"/>
    </row>
    <row r="6" spans="2:41" s="1" customFormat="1" ht="15.75" customHeight="1" thickBot="1">
      <c r="B6" s="11"/>
      <c r="C6" s="19"/>
      <c r="D6" s="20"/>
      <c r="E6" s="192"/>
      <c r="F6" s="199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1"/>
      <c r="AE6" s="14"/>
      <c r="AF6" s="10"/>
      <c r="AG6" s="10"/>
      <c r="AH6" s="10"/>
      <c r="AI6" s="10"/>
      <c r="AJ6" s="15"/>
      <c r="AK6" s="15"/>
      <c r="AL6" s="15"/>
      <c r="AM6" s="15"/>
      <c r="AN6" s="4"/>
      <c r="AO6" s="4"/>
    </row>
    <row r="7" spans="2:41" s="21" customFormat="1" ht="11.25">
      <c r="B7" s="22"/>
      <c r="C7" s="202" t="s">
        <v>0</v>
      </c>
      <c r="D7" s="203"/>
      <c r="E7" s="204"/>
      <c r="F7" s="187" t="s">
        <v>1</v>
      </c>
      <c r="G7" s="187" t="s">
        <v>85</v>
      </c>
      <c r="H7" s="187" t="s">
        <v>84</v>
      </c>
      <c r="I7" s="187" t="s">
        <v>2</v>
      </c>
      <c r="J7" s="187" t="s">
        <v>3</v>
      </c>
      <c r="K7" s="187" t="s">
        <v>4</v>
      </c>
      <c r="L7" s="187" t="s">
        <v>5</v>
      </c>
      <c r="M7" s="187" t="s">
        <v>6</v>
      </c>
      <c r="N7" s="187" t="s">
        <v>7</v>
      </c>
      <c r="O7" s="187" t="s">
        <v>8</v>
      </c>
      <c r="P7" s="187" t="s">
        <v>83</v>
      </c>
      <c r="Q7" s="187" t="s">
        <v>9</v>
      </c>
      <c r="R7" s="187" t="s">
        <v>86</v>
      </c>
      <c r="S7" s="187" t="s">
        <v>87</v>
      </c>
      <c r="T7" s="187" t="s">
        <v>88</v>
      </c>
      <c r="U7" s="187" t="s">
        <v>89</v>
      </c>
      <c r="V7" s="187" t="s">
        <v>90</v>
      </c>
      <c r="W7" s="187" t="s">
        <v>91</v>
      </c>
      <c r="X7" s="187" t="s">
        <v>92</v>
      </c>
      <c r="Y7" s="187" t="s">
        <v>93</v>
      </c>
      <c r="Z7" s="187" t="s">
        <v>94</v>
      </c>
      <c r="AA7" s="187" t="s">
        <v>95</v>
      </c>
      <c r="AB7" s="187" t="s">
        <v>96</v>
      </c>
      <c r="AC7" s="187" t="s">
        <v>97</v>
      </c>
      <c r="AD7" s="187" t="s">
        <v>10</v>
      </c>
      <c r="AE7" s="23"/>
      <c r="AF7" s="24"/>
      <c r="AG7" s="24"/>
      <c r="AH7" s="24"/>
      <c r="AI7" s="24"/>
      <c r="AJ7" s="25"/>
      <c r="AK7" s="26"/>
      <c r="AL7" s="15"/>
      <c r="AM7" s="27"/>
      <c r="AN7" s="28"/>
      <c r="AO7" s="28"/>
    </row>
    <row r="8" spans="2:41" s="29" customFormat="1" ht="12" thickBot="1">
      <c r="B8" s="11"/>
      <c r="C8" s="205"/>
      <c r="D8" s="206"/>
      <c r="E8" s="20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9"/>
      <c r="AE8" s="30"/>
      <c r="AF8" s="31"/>
      <c r="AG8" s="31"/>
      <c r="AH8" s="31"/>
      <c r="AI8" s="31"/>
      <c r="AJ8" s="28"/>
      <c r="AK8" s="32"/>
      <c r="AL8" s="33"/>
      <c r="AM8" s="34"/>
      <c r="AN8" s="35"/>
      <c r="AO8" s="35"/>
    </row>
    <row r="9" spans="1:31" ht="12.75">
      <c r="A9" s="36"/>
      <c r="B9" s="11"/>
      <c r="C9" s="37"/>
      <c r="D9" s="38" t="s">
        <v>11</v>
      </c>
      <c r="E9" s="39" t="s">
        <v>12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>
        <v>0</v>
      </c>
    </row>
    <row r="10" spans="1:31" ht="12.75">
      <c r="A10" s="36"/>
      <c r="B10" s="11"/>
      <c r="C10" s="44"/>
      <c r="D10" s="45" t="s">
        <v>13</v>
      </c>
      <c r="E10" s="46" t="s">
        <v>14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2"/>
    </row>
    <row r="11" spans="1:31" ht="12.75">
      <c r="A11" s="36"/>
      <c r="B11" s="11"/>
      <c r="C11" s="49"/>
      <c r="D11" s="50" t="s">
        <v>15</v>
      </c>
      <c r="E11" s="51" t="s">
        <v>16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42"/>
    </row>
    <row r="12" spans="1:31" ht="12.75">
      <c r="A12" s="36"/>
      <c r="B12" s="22"/>
      <c r="C12" s="49"/>
      <c r="D12" s="54" t="s">
        <v>17</v>
      </c>
      <c r="E12" s="55" t="s">
        <v>18</v>
      </c>
      <c r="F12" s="89">
        <f>'[1]Planilha Resumo_01'!B4+'[1]Planilha Resumo_01'!B5+'[1]Planilha Resumo_01'!B6</f>
        <v>58124.2796</v>
      </c>
      <c r="G12" s="89">
        <f>'[1]Planilha Resumo_01'!C4+'[1]Planilha Resumo_01'!C5+'[1]Planilha Resumo_01'!C6</f>
        <v>58124.2796</v>
      </c>
      <c r="H12" s="89">
        <f>'[1]Planilha Resumo_01'!D4+'[1]Planilha Resumo_01'!D5+'[1]Planilha Resumo_01'!D6</f>
        <v>58124.2796</v>
      </c>
      <c r="I12" s="89">
        <f>'[1]Planilha Resumo_01'!E4+'[1]Planilha Resumo_01'!E5+'[1]Planilha Resumo_01'!E6</f>
        <v>58124.2796</v>
      </c>
      <c r="J12" s="89">
        <f>'[1]Planilha Resumo_01'!F4+'[1]Planilha Resumo_01'!F5+'[1]Planilha Resumo_01'!F6</f>
        <v>58124.2796</v>
      </c>
      <c r="K12" s="89">
        <f>'[1]Planilha Resumo_01'!G4+'[1]Planilha Resumo_01'!G5+'[1]Planilha Resumo_01'!G6</f>
        <v>58389.472688</v>
      </c>
      <c r="L12" s="89">
        <f>'[1]Planilha Resumo_01'!H4+'[1]Planilha Resumo_01'!H5+'[1]Planilha Resumo_01'!H6</f>
        <v>58389.472688</v>
      </c>
      <c r="M12" s="89">
        <f>'[1]Planilha Resumo_01'!I4+'[1]Planilha Resumo_01'!I5+'[1]Planilha Resumo_01'!I6</f>
        <v>58389.472688</v>
      </c>
      <c r="N12" s="89">
        <f>'[1]Planilha Resumo_01'!J4+'[1]Planilha Resumo_01'!J5+'[1]Planilha Resumo_01'!J6</f>
        <v>58389.472688</v>
      </c>
      <c r="O12" s="89">
        <f>'[1]Planilha Resumo_01'!K4+'[1]Planilha Resumo_01'!K5+'[1]Planilha Resumo_01'!K6</f>
        <v>58389.472688</v>
      </c>
      <c r="P12" s="89">
        <f>'[1]Planilha Resumo_01'!L4+'[1]Planilha Resumo_01'!L5+'[1]Planilha Resumo_01'!L6</f>
        <v>58389.472688</v>
      </c>
      <c r="Q12" s="89">
        <f>'[1]Planilha Resumo_01'!M4+'[1]Planilha Resumo_01'!M5+'[1]Planilha Resumo_01'!M6</f>
        <v>62617.605456</v>
      </c>
      <c r="R12" s="89">
        <f>'[1]Planilha Resumo_01'!N4+'[1]Planilha Resumo_01'!N5+'[1]Planilha Resumo_01'!N6</f>
        <v>62617.605456</v>
      </c>
      <c r="S12" s="89">
        <f>'[1]Planilha Resumo_01'!O4+'[1]Planilha Resumo_01'!O5+'[1]Planilha Resumo_01'!O6</f>
        <v>62617.605456</v>
      </c>
      <c r="T12" s="89">
        <f>'[1]Planilha Resumo_01'!P4+'[1]Planilha Resumo_01'!P5+'[1]Planilha Resumo_01'!P6</f>
        <v>62617.615456</v>
      </c>
      <c r="U12" s="89">
        <f>'[1]Planilha Resumo_01'!Q4+'[1]Planilha Resumo_01'!Q5+'[1]Planilha Resumo_01'!Q6</f>
        <v>62617.615456</v>
      </c>
      <c r="V12" s="89">
        <f>'[1]Planilha Resumo_01'!R4+'[1]Planilha Resumo_01'!R5+'[1]Planilha Resumo_01'!R6</f>
        <v>62617.615456</v>
      </c>
      <c r="W12" s="89">
        <f>'[1]Planilha Resumo_01'!S4+'[1]Planilha Resumo_01'!S5+'[1]Planilha Resumo_01'!S6</f>
        <v>62903.630767999995</v>
      </c>
      <c r="X12" s="89">
        <f>'[1]Planilha Resumo_01'!T4+'[1]Planilha Resumo_01'!T5+'[1]Planilha Resumo_01'!T6</f>
        <v>62903.630767999995</v>
      </c>
      <c r="Y12" s="89">
        <f>'[1]Planilha Resumo_01'!U4+'[1]Planilha Resumo_01'!U5+'[1]Planilha Resumo_01'!U6</f>
        <v>62903.630767999995</v>
      </c>
      <c r="Z12" s="89">
        <f>'[1]Planilha Resumo_01'!V4+'[1]Planilha Resumo_01'!V5+'[1]Planilha Resumo_01'!V6</f>
        <v>62903.630767999995</v>
      </c>
      <c r="AA12" s="89">
        <f>'[1]Planilha Resumo_01'!W4+'[1]Planilha Resumo_01'!W5+'[1]Planilha Resumo_01'!W6</f>
        <v>62903.630767999995</v>
      </c>
      <c r="AB12" s="89">
        <f>'[1]Planilha Resumo_01'!X4+'[1]Planilha Resumo_01'!X5+'[1]Planilha Resumo_01'!X6</f>
        <v>62903.630767999995</v>
      </c>
      <c r="AC12" s="89">
        <f>'[1]Planilha Resumo_01'!Y4+'[1]Planilha Resumo_01'!Y5+'[1]Planilha Resumo_01'!Y6</f>
        <v>67390.52615744</v>
      </c>
      <c r="AD12" s="90">
        <f>SUM(F12:AC12)</f>
        <v>1461476.2076294392</v>
      </c>
      <c r="AE12" s="42"/>
    </row>
    <row r="13" spans="1:31" ht="12.75">
      <c r="A13" s="36"/>
      <c r="B13" s="22"/>
      <c r="C13" s="49"/>
      <c r="D13" s="54" t="s">
        <v>19</v>
      </c>
      <c r="E13" s="55" t="s">
        <v>20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/>
      <c r="AC13" s="89">
        <v>0</v>
      </c>
      <c r="AD13" s="90">
        <f aca="true" t="shared" si="0" ref="AD13:AD21">SUM(F13:AC13)</f>
        <v>0</v>
      </c>
      <c r="AE13" s="42"/>
    </row>
    <row r="14" spans="1:31" ht="12.75">
      <c r="A14" s="36"/>
      <c r="B14" s="22"/>
      <c r="C14" s="49"/>
      <c r="D14" s="54" t="s">
        <v>21</v>
      </c>
      <c r="E14" s="55" t="s">
        <v>22</v>
      </c>
      <c r="F14" s="89">
        <f>'[1]Planilha Resumo_01'!B12+'[1]Planilha Resumo_01'!B17+'[1]Planilha Resumo_01'!B22</f>
        <v>907.7862321463334</v>
      </c>
      <c r="G14" s="89">
        <f>'[1]Planilha Resumo_01'!C12+'[1]Planilha Resumo_01'!C17+'[1]Planilha Resumo_01'!C22</f>
        <v>907.7862321463334</v>
      </c>
      <c r="H14" s="89">
        <f>'[1]Planilha Resumo_01'!D12+'[1]Planilha Resumo_01'!D17+'[1]Planilha Resumo_01'!D22</f>
        <v>907.7862321463334</v>
      </c>
      <c r="I14" s="89">
        <f>'[1]Planilha Resumo_01'!E12+'[1]Planilha Resumo_01'!E17+'[1]Planilha Resumo_01'!E22</f>
        <v>907.7862321463334</v>
      </c>
      <c r="J14" s="89">
        <f>'[1]Planilha Resumo_01'!F12+'[1]Planilha Resumo_01'!F17+'[1]Planilha Resumo_01'!F22</f>
        <v>907.7862321463334</v>
      </c>
      <c r="K14" s="89">
        <f>'[1]Planilha Resumo_01'!G12+'[1]Planilha Resumo_01'!G17+'[1]Planilha Resumo_01'!G22</f>
        <v>931.1293419281733</v>
      </c>
      <c r="L14" s="89">
        <f>'[1]Planilha Resumo_01'!H12+'[1]Planilha Resumo_01'!H17+'[1]Planilha Resumo_01'!H22</f>
        <v>931.1293419281733</v>
      </c>
      <c r="M14" s="89">
        <f>'[1]Planilha Resumo_01'!I12+'[1]Planilha Resumo_01'!I17+'[1]Planilha Resumo_01'!I22</f>
        <v>931.1293419281733</v>
      </c>
      <c r="N14" s="89">
        <f>'[1]Planilha Resumo_01'!J12+'[1]Planilha Resumo_01'!J17+'[1]Planilha Resumo_01'!J22</f>
        <v>931.1293419281733</v>
      </c>
      <c r="O14" s="89">
        <f>'[1]Planilha Resumo_01'!K12+'[1]Planilha Resumo_01'!K17+'[1]Planilha Resumo_01'!K22</f>
        <v>931.1293419281733</v>
      </c>
      <c r="P14" s="89">
        <f>'[1]Planilha Resumo_01'!L12+'[1]Planilha Resumo_01'!L17+'[1]Planilha Resumo_01'!L22</f>
        <v>931.1293419281733</v>
      </c>
      <c r="Q14" s="89">
        <f>'[1]Planilha Resumo_01'!M12+'[1]Planilha Resumo_01'!M17+'[1]Planilha Resumo_01'!M22</f>
        <v>977.2410498332134</v>
      </c>
      <c r="R14" s="89">
        <f>'[1]Planilha Resumo_01'!N12+'[1]Planilha Resumo_01'!N17+'[1]Planilha Resumo_01'!N22</f>
        <v>977.2410498332134</v>
      </c>
      <c r="S14" s="89">
        <f>'[1]Planilha Resumo_01'!O12+'[1]Planilha Resumo_01'!O17+'[1]Planilha Resumo_01'!O22</f>
        <v>977.2410498332134</v>
      </c>
      <c r="T14" s="89">
        <f>'[1]Planilha Resumo_01'!P12+'[1]Planilha Resumo_01'!P17+'[1]Planilha Resumo_01'!P22</f>
        <v>977.2410498332134</v>
      </c>
      <c r="U14" s="89">
        <f>'[1]Planilha Resumo_01'!Q12+'[1]Planilha Resumo_01'!Q17+'[1]Planilha Resumo_01'!Q22</f>
        <v>977.2410498332134</v>
      </c>
      <c r="V14" s="89">
        <f>'[1]Planilha Resumo_01'!R12+'[1]Planilha Resumo_01'!R17+'[1]Planilha Resumo_01'!R22</f>
        <v>977.2410498332134</v>
      </c>
      <c r="W14" s="89">
        <f>'[1]Planilha Resumo_01'!S12+'[1]Planilha Resumo_01'!S17+'[1]Planilha Resumo_01'!S22</f>
        <v>1002.4171416185819</v>
      </c>
      <c r="X14" s="89">
        <f>'[1]Planilha Resumo_01'!T12+'[1]Planilha Resumo_01'!T17+'[1]Planilha Resumo_01'!T22</f>
        <v>1002.4171416185819</v>
      </c>
      <c r="Y14" s="89">
        <f>'[1]Planilha Resumo_01'!U12+'[1]Planilha Resumo_01'!U17+'[1]Planilha Resumo_01'!U22</f>
        <v>1002.4171416185819</v>
      </c>
      <c r="Z14" s="89">
        <f>'[1]Planilha Resumo_01'!V12+'[1]Planilha Resumo_01'!V17+'[1]Planilha Resumo_01'!V22</f>
        <v>1002.4171416185819</v>
      </c>
      <c r="AA14" s="89">
        <f>'[1]Planilha Resumo_01'!W12+'[1]Planilha Resumo_01'!W17+'[1]Planilha Resumo_01'!W22</f>
        <v>1002.4171416185819</v>
      </c>
      <c r="AB14" s="89">
        <f>'[1]Planilha Resumo_01'!X12+'[1]Planilha Resumo_01'!X17+'[1]Planilha Resumo_01'!X22</f>
        <v>1002.4171416185819</v>
      </c>
      <c r="AC14" s="89">
        <f>'[1]Planilha Resumo_01'!Y12+'[1]Planilha Resumo_01'!Y17+'[1]Planilha Resumo_01'!Y22</f>
        <v>1052.2177861560249</v>
      </c>
      <c r="AD14" s="90">
        <f t="shared" si="0"/>
        <v>23055.87414716751</v>
      </c>
      <c r="AE14" s="42"/>
    </row>
    <row r="15" spans="1:31" ht="12.75">
      <c r="A15" s="36"/>
      <c r="B15" s="22"/>
      <c r="C15" s="49"/>
      <c r="D15" s="54" t="s">
        <v>23</v>
      </c>
      <c r="E15" s="55" t="s">
        <v>24</v>
      </c>
      <c r="F15" s="89">
        <f>'[1]Planilha Resumo_01'!B11</f>
        <v>79.25</v>
      </c>
      <c r="G15" s="89">
        <f>'[1]Planilha Resumo_01'!C11</f>
        <v>79.25</v>
      </c>
      <c r="H15" s="89">
        <f>'[1]Planilha Resumo_01'!D11</f>
        <v>79.25</v>
      </c>
      <c r="I15" s="89">
        <f>'[1]Planilha Resumo_01'!E11</f>
        <v>79.25</v>
      </c>
      <c r="J15" s="89">
        <f>'[1]Planilha Resumo_01'!F11</f>
        <v>79.25</v>
      </c>
      <c r="K15" s="89">
        <f>'[1]Planilha Resumo_01'!G11</f>
        <v>79.25</v>
      </c>
      <c r="L15" s="89">
        <f>'[1]Planilha Resumo_01'!H11</f>
        <v>79.25</v>
      </c>
      <c r="M15" s="89">
        <f>'[1]Planilha Resumo_01'!I11</f>
        <v>79.25</v>
      </c>
      <c r="N15" s="89">
        <f>'[1]Planilha Resumo_01'!J11</f>
        <v>79.25</v>
      </c>
      <c r="O15" s="89">
        <f>'[1]Planilha Resumo_01'!K11</f>
        <v>79.25</v>
      </c>
      <c r="P15" s="89">
        <f>'[1]Planilha Resumo_01'!L11</f>
        <v>79.25</v>
      </c>
      <c r="Q15" s="89">
        <f>'[1]Planilha Resumo_01'!M11</f>
        <v>79.25</v>
      </c>
      <c r="R15" s="89">
        <f>'[1]Planilha Resumo_01'!N11</f>
        <v>79.25</v>
      </c>
      <c r="S15" s="89">
        <f>'[1]Planilha Resumo_01'!O11</f>
        <v>79.25</v>
      </c>
      <c r="T15" s="89">
        <f>'[1]Planilha Resumo_01'!P11</f>
        <v>79.25</v>
      </c>
      <c r="U15" s="89">
        <f>'[1]Planilha Resumo_01'!Q11</f>
        <v>79.25</v>
      </c>
      <c r="V15" s="89">
        <f>'[1]Planilha Resumo_01'!R11</f>
        <v>79.25</v>
      </c>
      <c r="W15" s="89">
        <f>'[1]Planilha Resumo_01'!S11</f>
        <v>79.25</v>
      </c>
      <c r="X15" s="89">
        <f>'[1]Planilha Resumo_01'!T11</f>
        <v>79.25</v>
      </c>
      <c r="Y15" s="89">
        <f>'[1]Planilha Resumo_01'!U11</f>
        <v>79.25</v>
      </c>
      <c r="Z15" s="89">
        <f>'[1]Planilha Resumo_01'!V11</f>
        <v>79.25</v>
      </c>
      <c r="AA15" s="89">
        <f>'[1]Planilha Resumo_01'!W11</f>
        <v>79.25</v>
      </c>
      <c r="AB15" s="89">
        <f>'[1]Planilha Resumo_01'!X11</f>
        <v>79.25</v>
      </c>
      <c r="AC15" s="89">
        <f>'[1]Planilha Resumo_01'!Y11</f>
        <v>79.25</v>
      </c>
      <c r="AD15" s="90">
        <f t="shared" si="0"/>
        <v>1902</v>
      </c>
      <c r="AE15" s="42"/>
    </row>
    <row r="16" spans="1:31" ht="12.75">
      <c r="A16" s="36"/>
      <c r="B16" s="11"/>
      <c r="C16" s="49"/>
      <c r="D16" s="54" t="s">
        <v>25</v>
      </c>
      <c r="E16" s="55" t="s">
        <v>26</v>
      </c>
      <c r="F16" s="89">
        <f>'[1]Planilha Resumo_01'!B21</f>
        <v>5860.3647813</v>
      </c>
      <c r="G16" s="89">
        <f>'[1]Planilha Resumo_01'!C21</f>
        <v>5860.3647813</v>
      </c>
      <c r="H16" s="89">
        <f>'[1]Planilha Resumo_01'!D21</f>
        <v>5860.3647813</v>
      </c>
      <c r="I16" s="89">
        <f>'[1]Planilha Resumo_01'!E21</f>
        <v>5860.3647813</v>
      </c>
      <c r="J16" s="89">
        <f>'[1]Planilha Resumo_01'!F21</f>
        <v>5860.3647813</v>
      </c>
      <c r="K16" s="89">
        <f>'[1]Planilha Resumo_01'!G21</f>
        <v>5867.440847483999</v>
      </c>
      <c r="L16" s="89">
        <f>'[1]Planilha Resumo_01'!H21</f>
        <v>5867.440847483999</v>
      </c>
      <c r="M16" s="89">
        <f>'[1]Planilha Resumo_01'!I21</f>
        <v>5867.440847483999</v>
      </c>
      <c r="N16" s="89">
        <f>'[1]Planilha Resumo_01'!J21</f>
        <v>5867.440847483999</v>
      </c>
      <c r="O16" s="89">
        <f>'[1]Planilha Resumo_01'!K21</f>
        <v>5867.440847483999</v>
      </c>
      <c r="P16" s="89">
        <f>'[1]Planilha Resumo_01'!L21</f>
        <v>5867.440847483999</v>
      </c>
      <c r="Q16" s="89">
        <f>'[1]Planilha Resumo_01'!M21</f>
        <v>6328.233629988002</v>
      </c>
      <c r="R16" s="89">
        <f>'[1]Planilha Resumo_01'!N21</f>
        <v>6328.233629988002</v>
      </c>
      <c r="S16" s="89">
        <f>'[1]Planilha Resumo_01'!O21</f>
        <v>6328.233629988002</v>
      </c>
      <c r="T16" s="89">
        <f>'[1]Planilha Resumo_01'!P21</f>
        <v>6328.233629988002</v>
      </c>
      <c r="U16" s="89">
        <f>'[1]Planilha Resumo_01'!Q21</f>
        <v>6328.233629988002</v>
      </c>
      <c r="V16" s="89">
        <f>'[1]Planilha Resumo_01'!R21</f>
        <v>6328.233629988002</v>
      </c>
      <c r="W16" s="89">
        <f>'[1]Planilha Resumo_01'!S21</f>
        <v>6335.8652871915</v>
      </c>
      <c r="X16" s="89">
        <f>'[1]Planilha Resumo_01'!T21</f>
        <v>6335.8652871915</v>
      </c>
      <c r="Y16" s="89">
        <f>'[1]Planilha Resumo_01'!U21</f>
        <v>6335.8652871915</v>
      </c>
      <c r="Z16" s="89">
        <f>'[1]Planilha Resumo_01'!V21</f>
        <v>6335.8652871915</v>
      </c>
      <c r="AA16" s="89">
        <f>'[1]Planilha Resumo_01'!W21</f>
        <v>6335.8652871915</v>
      </c>
      <c r="AB16" s="89">
        <f>'[1]Planilha Resumo_01'!X21</f>
        <v>6335.8652871915</v>
      </c>
      <c r="AC16" s="89">
        <f>'[1]Planilha Resumo_01'!Y21</f>
        <v>6833.52149229582</v>
      </c>
      <c r="AD16" s="90">
        <f t="shared" si="0"/>
        <v>147324.5839867768</v>
      </c>
      <c r="AE16" s="42"/>
    </row>
    <row r="17" spans="1:31" ht="12.75">
      <c r="A17" s="36"/>
      <c r="B17" s="11"/>
      <c r="C17" s="49"/>
      <c r="D17" s="54" t="s">
        <v>27</v>
      </c>
      <c r="E17" s="55" t="s">
        <v>28</v>
      </c>
      <c r="F17" s="89">
        <f>'[1]Planilha Resumo_01'!B16</f>
        <v>4641.371633333333</v>
      </c>
      <c r="G17" s="89">
        <f>'[1]Planilha Resumo_01'!C16</f>
        <v>4641.371633333333</v>
      </c>
      <c r="H17" s="89">
        <f>'[1]Planilha Resumo_01'!D16</f>
        <v>4641.371633333333</v>
      </c>
      <c r="I17" s="89">
        <f>'[1]Planilha Resumo_01'!E16</f>
        <v>4641.371633333333</v>
      </c>
      <c r="J17" s="89">
        <f>'[1]Planilha Resumo_01'!F16</f>
        <v>4641.371633333333</v>
      </c>
      <c r="K17" s="89">
        <f>'[1]Planilha Resumo_01'!G16</f>
        <v>4663.471057333333</v>
      </c>
      <c r="L17" s="89">
        <f>'[1]Planilha Resumo_01'!H16</f>
        <v>4663.471057333333</v>
      </c>
      <c r="M17" s="89">
        <f>'[1]Planilha Resumo_01'!I16</f>
        <v>4663.471057333333</v>
      </c>
      <c r="N17" s="89">
        <f>'[1]Planilha Resumo_01'!J16</f>
        <v>4663.471057333333</v>
      </c>
      <c r="O17" s="89">
        <f>'[1]Planilha Resumo_01'!K16</f>
        <v>4663.471057333333</v>
      </c>
      <c r="P17" s="89">
        <f>'[1]Planilha Resumo_01'!L16</f>
        <v>4663.471057333333</v>
      </c>
      <c r="Q17" s="89">
        <f>'[1]Planilha Resumo_01'!M16</f>
        <v>5009.682121333333</v>
      </c>
      <c r="R17" s="89">
        <f>'[1]Planilha Resumo_01'!N16</f>
        <v>5009.682121333333</v>
      </c>
      <c r="S17" s="89">
        <f>'[1]Planilha Resumo_01'!O16</f>
        <v>5009.682121333333</v>
      </c>
      <c r="T17" s="89">
        <f>'[1]Planilha Resumo_01'!P16</f>
        <v>5009.682121333333</v>
      </c>
      <c r="U17" s="89">
        <f>'[1]Planilha Resumo_01'!Q16</f>
        <v>5009.682121333333</v>
      </c>
      <c r="V17" s="89">
        <f>'[1]Planilha Resumo_01'!R16</f>
        <v>5009.682121333333</v>
      </c>
      <c r="W17" s="89">
        <f>'[1]Planilha Resumo_01'!S16</f>
        <v>5033.516730666667</v>
      </c>
      <c r="X17" s="89">
        <f>'[1]Planilha Resumo_01'!T16</f>
        <v>5033.516730666667</v>
      </c>
      <c r="Y17" s="89">
        <f>'[1]Planilha Resumo_01'!U16</f>
        <v>5033.516730666667</v>
      </c>
      <c r="Z17" s="89">
        <f>'[1]Planilha Resumo_01'!V16</f>
        <v>5033.516730666667</v>
      </c>
      <c r="AA17" s="89">
        <f>'[1]Planilha Resumo_01'!W16</f>
        <v>5033.516730666667</v>
      </c>
      <c r="AB17" s="89">
        <f>'[1]Planilha Resumo_01'!X16</f>
        <v>5033.516730666667</v>
      </c>
      <c r="AC17" s="89">
        <f>'[1]Planilha Resumo_01'!Y16</f>
        <v>5407.424679786667</v>
      </c>
      <c r="AD17" s="90">
        <f t="shared" si="0"/>
        <v>116854.30230245335</v>
      </c>
      <c r="AE17" s="42"/>
    </row>
    <row r="18" spans="1:31" ht="12.75">
      <c r="A18" s="36"/>
      <c r="B18" s="11"/>
      <c r="C18" s="49"/>
      <c r="D18" s="54" t="s">
        <v>29</v>
      </c>
      <c r="E18" s="55" t="s">
        <v>30</v>
      </c>
      <c r="F18" s="89">
        <f>'[1]Planilha Resumo_01'!B13+'[1]Planilha Resumo_01'!B18+'[1]Planilha Resumo_01'!B23</f>
        <v>4945.489857170667</v>
      </c>
      <c r="G18" s="89">
        <f>'[1]Planilha Resumo_01'!C13+'[1]Planilha Resumo_01'!C18+'[1]Planilha Resumo_01'!C23</f>
        <v>4945.489857170667</v>
      </c>
      <c r="H18" s="89">
        <f>'[1]Planilha Resumo_01'!D13+'[1]Planilha Resumo_01'!D18+'[1]Planilha Resumo_01'!D23</f>
        <v>4945.489857170667</v>
      </c>
      <c r="I18" s="89">
        <f>'[1]Planilha Resumo_01'!E13+'[1]Planilha Resumo_01'!E18+'[1]Planilha Resumo_01'!E23</f>
        <v>4945.489857170667</v>
      </c>
      <c r="J18" s="89">
        <f>'[1]Planilha Resumo_01'!F13+'[1]Planilha Resumo_01'!F18+'[1]Planilha Resumo_01'!F23</f>
        <v>4945.489857170667</v>
      </c>
      <c r="K18" s="89">
        <f>'[1]Planilha Resumo_01'!G13+'[1]Planilha Resumo_01'!G18+'[1]Planilha Resumo_01'!G23</f>
        <v>4969.0393434253865</v>
      </c>
      <c r="L18" s="89">
        <f>'[1]Planilha Resumo_01'!H13+'[1]Planilha Resumo_01'!H18+'[1]Planilha Resumo_01'!H23</f>
        <v>4969.0393434253865</v>
      </c>
      <c r="M18" s="89">
        <f>'[1]Planilha Resumo_01'!I13+'[1]Planilha Resumo_01'!I18+'[1]Planilha Resumo_01'!I23</f>
        <v>4969.0393434253865</v>
      </c>
      <c r="N18" s="89">
        <f>'[1]Planilha Resumo_01'!J13+'[1]Planilha Resumo_01'!J18+'[1]Planilha Resumo_01'!J23</f>
        <v>4969.0393434253865</v>
      </c>
      <c r="O18" s="89">
        <f>'[1]Planilha Resumo_01'!K13+'[1]Planilha Resumo_01'!K18+'[1]Planilha Resumo_01'!K23</f>
        <v>4969.0393434253865</v>
      </c>
      <c r="P18" s="89">
        <f>'[1]Planilha Resumo_01'!L13+'[1]Planilha Resumo_01'!L18+'[1]Planilha Resumo_01'!L23</f>
        <v>4969.0393434253865</v>
      </c>
      <c r="Q18" s="89">
        <f>'[1]Planilha Resumo_01'!M13+'[1]Planilha Resumo_01'!M18+'[1]Planilha Resumo_01'!M23</f>
        <v>5337.933006665707</v>
      </c>
      <c r="R18" s="89">
        <f>'[1]Planilha Resumo_01'!N13+'[1]Planilha Resumo_01'!N18+'[1]Planilha Resumo_01'!N23</f>
        <v>5337.933006665707</v>
      </c>
      <c r="S18" s="89">
        <f>'[1]Planilha Resumo_01'!O13+'[1]Planilha Resumo_01'!O18+'[1]Planilha Resumo_01'!O23</f>
        <v>5337.933006665707</v>
      </c>
      <c r="T18" s="89">
        <f>'[1]Planilha Resumo_01'!P13+'[1]Planilha Resumo_01'!P18+'[1]Planilha Resumo_01'!P23</f>
        <v>5337.933006665707</v>
      </c>
      <c r="U18" s="89">
        <f>'[1]Planilha Resumo_01'!Q13+'[1]Planilha Resumo_01'!Q18+'[1]Planilha Resumo_01'!Q23</f>
        <v>5337.933006665707</v>
      </c>
      <c r="V18" s="89">
        <f>'[1]Planilha Resumo_01'!R13+'[1]Planilha Resumo_01'!R18+'[1]Planilha Resumo_01'!R23</f>
        <v>5337.933006665707</v>
      </c>
      <c r="W18" s="89">
        <f>'[1]Planilha Resumo_01'!S13+'[1]Planilha Resumo_01'!S18+'[1]Planilha Resumo_01'!S23</f>
        <v>5363.331532948654</v>
      </c>
      <c r="X18" s="89">
        <f>'[1]Planilha Resumo_01'!T13+'[1]Planilha Resumo_01'!T18+'[1]Planilha Resumo_01'!T23</f>
        <v>5363.331532948654</v>
      </c>
      <c r="Y18" s="89">
        <f>'[1]Planilha Resumo_01'!U13+'[1]Planilha Resumo_01'!U18+'[1]Planilha Resumo_01'!U23</f>
        <v>5363.331532948654</v>
      </c>
      <c r="Z18" s="89">
        <f>'[1]Planilha Resumo_01'!V13+'[1]Planilha Resumo_01'!V18+'[1]Planilha Resumo_01'!V23</f>
        <v>5363.331532948654</v>
      </c>
      <c r="AA18" s="89">
        <f>'[1]Planilha Resumo_01'!W13+'[1]Planilha Resumo_01'!W18+'[1]Planilha Resumo_01'!W23</f>
        <v>5363.331532948654</v>
      </c>
      <c r="AB18" s="89">
        <f>'[1]Planilha Resumo_01'!X13+'[1]Planilha Resumo_01'!X18+'[1]Planilha Resumo_01'!X23</f>
        <v>5363.331532948654</v>
      </c>
      <c r="AC18" s="89">
        <f>'[1]Planilha Resumo_01'!Y13+'[1]Planilha Resumo_01'!Y18+'[1]Planilha Resumo_01'!Y23</f>
        <v>5761.7366892482</v>
      </c>
      <c r="AD18" s="90">
        <f t="shared" si="0"/>
        <v>124511.00927334001</v>
      </c>
      <c r="AE18" s="42"/>
    </row>
    <row r="19" spans="1:31" ht="12.75">
      <c r="A19" s="36"/>
      <c r="B19" s="11"/>
      <c r="C19" s="49"/>
      <c r="D19" s="54" t="s">
        <v>31</v>
      </c>
      <c r="E19" s="55" t="s">
        <v>32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90">
        <f t="shared" si="0"/>
        <v>0</v>
      </c>
      <c r="AE19" s="42"/>
    </row>
    <row r="20" spans="1:31" ht="12.75" hidden="1">
      <c r="A20" s="36"/>
      <c r="B20" s="11"/>
      <c r="C20" s="49"/>
      <c r="D20" s="54"/>
      <c r="E20" s="55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>
        <f t="shared" si="0"/>
        <v>0</v>
      </c>
      <c r="AE20" s="42"/>
    </row>
    <row r="21" spans="1:31" ht="12.75">
      <c r="A21" s="36"/>
      <c r="B21" s="11"/>
      <c r="C21" s="49"/>
      <c r="D21" s="54" t="s">
        <v>33</v>
      </c>
      <c r="E21" s="55" t="s">
        <v>34</v>
      </c>
      <c r="F21" s="89">
        <f>'[1]Planilha Resumo_01'!B8</f>
        <v>0</v>
      </c>
      <c r="G21" s="89">
        <f>'[1]Planilha Resumo_01'!C8</f>
        <v>0</v>
      </c>
      <c r="H21" s="89">
        <f>'[1]Planilha Resumo_01'!D8</f>
        <v>0</v>
      </c>
      <c r="I21" s="89">
        <f>'[1]Planilha Resumo_01'!E8</f>
        <v>0</v>
      </c>
      <c r="J21" s="89">
        <f>'[1]Planilha Resumo_01'!F8</f>
        <v>0</v>
      </c>
      <c r="K21" s="89">
        <f>'[1]Planilha Resumo_01'!G8</f>
        <v>0</v>
      </c>
      <c r="L21" s="89">
        <f>'[1]Planilha Resumo_01'!H8</f>
        <v>0</v>
      </c>
      <c r="M21" s="89">
        <f>'[1]Planilha Resumo_01'!I8</f>
        <v>0</v>
      </c>
      <c r="N21" s="89">
        <f>'[1]Planilha Resumo_01'!J8</f>
        <v>0</v>
      </c>
      <c r="O21" s="89">
        <f>'[1]Planilha Resumo_01'!K8</f>
        <v>0</v>
      </c>
      <c r="P21" s="89">
        <f>'[1]Planilha Resumo_01'!L8</f>
        <v>0</v>
      </c>
      <c r="Q21" s="89">
        <f>'[1]Planilha Resumo_01'!M8</f>
        <v>0</v>
      </c>
      <c r="R21" s="89">
        <f>'[1]Planilha Resumo_01'!N8</f>
        <v>0</v>
      </c>
      <c r="S21" s="89">
        <f>'[1]Planilha Resumo_01'!O8</f>
        <v>0</v>
      </c>
      <c r="T21" s="89">
        <f>'[1]Planilha Resumo_01'!P8</f>
        <v>0</v>
      </c>
      <c r="U21" s="89">
        <f>'[1]Planilha Resumo_01'!Q8</f>
        <v>0</v>
      </c>
      <c r="V21" s="89">
        <f>'[1]Planilha Resumo_01'!R8</f>
        <v>0</v>
      </c>
      <c r="W21" s="89">
        <f>'[1]Planilha Resumo_01'!S8</f>
        <v>0</v>
      </c>
      <c r="X21" s="89">
        <f>'[1]Planilha Resumo_01'!T8</f>
        <v>0</v>
      </c>
      <c r="Y21" s="89">
        <f>'[1]Planilha Resumo_01'!U8</f>
        <v>0</v>
      </c>
      <c r="Z21" s="89">
        <f>'[1]Planilha Resumo_01'!V8</f>
        <v>0</v>
      </c>
      <c r="AA21" s="89">
        <f>'[1]Planilha Resumo_01'!W8</f>
        <v>0</v>
      </c>
      <c r="AB21" s="89">
        <f>'[1]Planilha Resumo_01'!X8</f>
        <v>0</v>
      </c>
      <c r="AC21" s="89">
        <f>'[1]Planilha Resumo_01'!Y8</f>
        <v>0</v>
      </c>
      <c r="AD21" s="90">
        <f t="shared" si="0"/>
        <v>0</v>
      </c>
      <c r="AE21" s="42"/>
    </row>
    <row r="22" spans="1:31" ht="12.75">
      <c r="A22" s="36"/>
      <c r="B22" s="11"/>
      <c r="C22" s="49"/>
      <c r="D22" s="54" t="s">
        <v>35</v>
      </c>
      <c r="E22" s="55" t="s">
        <v>36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90">
        <f>SUM(F22:AC22)</f>
        <v>0</v>
      </c>
      <c r="AE22" s="42"/>
    </row>
    <row r="23" spans="1:31" ht="12.75">
      <c r="A23" s="36"/>
      <c r="B23" s="11"/>
      <c r="C23" s="49"/>
      <c r="D23" s="57" t="s">
        <v>37</v>
      </c>
      <c r="E23" s="55" t="s">
        <v>38</v>
      </c>
      <c r="F23" s="89">
        <f>'[1]Planilha Resumo_01'!$B$7+'[1]Planilha Resumo_01'!$B$9+'[1]Planilha Resumo_01'!$B$10</f>
        <v>0</v>
      </c>
      <c r="G23" s="89">
        <f>'[1]Planilha Resumo_01'!$B$7+'[1]Planilha Resumo_01'!$B$9+'[1]Planilha Resumo_01'!$B$10</f>
        <v>0</v>
      </c>
      <c r="H23" s="89">
        <f>'[1]Planilha Resumo_01'!$B$7+'[1]Planilha Resumo_01'!$B$9+'[1]Planilha Resumo_01'!$B$10</f>
        <v>0</v>
      </c>
      <c r="I23" s="89">
        <f>'[1]Planilha Resumo_01'!$B$7+'[1]Planilha Resumo_01'!$B$9+'[1]Planilha Resumo_01'!$B$10</f>
        <v>0</v>
      </c>
      <c r="J23" s="89">
        <f>'[1]Planilha Resumo_01'!$B$7+'[1]Planilha Resumo_01'!$B$9+'[1]Planilha Resumo_01'!$B$10</f>
        <v>0</v>
      </c>
      <c r="K23" s="89">
        <f>'[1]Planilha Resumo_01'!$B$7+'[1]Planilha Resumo_01'!$B$9+'[1]Planilha Resumo_01'!$B$10</f>
        <v>0</v>
      </c>
      <c r="L23" s="89">
        <f>'[1]Planilha Resumo_01'!$B$7+'[1]Planilha Resumo_01'!$B$9+'[1]Planilha Resumo_01'!$B$10</f>
        <v>0</v>
      </c>
      <c r="M23" s="89">
        <f>'[1]Planilha Resumo_01'!$B$7+'[1]Planilha Resumo_01'!$B$9+'[1]Planilha Resumo_01'!$B$10</f>
        <v>0</v>
      </c>
      <c r="N23" s="89">
        <f>'[1]Planilha Resumo_01'!$B$7+'[1]Planilha Resumo_01'!$B$9+'[1]Planilha Resumo_01'!$B$10</f>
        <v>0</v>
      </c>
      <c r="O23" s="89">
        <f>'[1]Planilha Resumo_01'!$B$7+'[1]Planilha Resumo_01'!$B$9+'[1]Planilha Resumo_01'!$B$10</f>
        <v>0</v>
      </c>
      <c r="P23" s="89">
        <f>'[1]Planilha Resumo_01'!$B$7+'[1]Planilha Resumo_01'!$B$9+'[1]Planilha Resumo_01'!$B$10</f>
        <v>0</v>
      </c>
      <c r="Q23" s="89">
        <f>'[1]Planilha Resumo_01'!$B$7+'[1]Planilha Resumo_01'!$B$9+'[1]Planilha Resumo_01'!$B$10</f>
        <v>0</v>
      </c>
      <c r="R23" s="89">
        <f>'[1]Planilha Resumo_01'!$B$7+'[1]Planilha Resumo_01'!$B$9+'[1]Planilha Resumo_01'!$B$10</f>
        <v>0</v>
      </c>
      <c r="S23" s="89">
        <f>'[1]Planilha Resumo_01'!$B$7+'[1]Planilha Resumo_01'!$B$9+'[1]Planilha Resumo_01'!$B$10</f>
        <v>0</v>
      </c>
      <c r="T23" s="89">
        <f>'[1]Planilha Resumo_01'!$B$7+'[1]Planilha Resumo_01'!$B$9+'[1]Planilha Resumo_01'!$B$10</f>
        <v>0</v>
      </c>
      <c r="U23" s="89">
        <f>'[1]Planilha Resumo_01'!$B$7+'[1]Planilha Resumo_01'!$B$9+'[1]Planilha Resumo_01'!$B$10</f>
        <v>0</v>
      </c>
      <c r="V23" s="89">
        <f>'[1]Planilha Resumo_01'!$B$7+'[1]Planilha Resumo_01'!$B$9+'[1]Planilha Resumo_01'!$B$10</f>
        <v>0</v>
      </c>
      <c r="W23" s="89">
        <f>'[1]Planilha Resumo_01'!$B$7+'[1]Planilha Resumo_01'!$B$9+'[1]Planilha Resumo_01'!$B$10</f>
        <v>0</v>
      </c>
      <c r="X23" s="89">
        <f>'[1]Planilha Resumo_01'!$B$7+'[1]Planilha Resumo_01'!$B$9+'[1]Planilha Resumo_01'!$B$10</f>
        <v>0</v>
      </c>
      <c r="Y23" s="89">
        <f>'[1]Planilha Resumo_01'!$B$7+'[1]Planilha Resumo_01'!$B$9+'[1]Planilha Resumo_01'!$B$10</f>
        <v>0</v>
      </c>
      <c r="Z23" s="89">
        <f>'[1]Planilha Resumo_01'!$B$7+'[1]Planilha Resumo_01'!$B$9+'[1]Planilha Resumo_01'!$B$10</f>
        <v>0</v>
      </c>
      <c r="AA23" s="89">
        <f>'[1]Planilha Resumo_01'!$B$7+'[1]Planilha Resumo_01'!$B$9+'[1]Planilha Resumo_01'!$B$10</f>
        <v>0</v>
      </c>
      <c r="AB23" s="89">
        <f>'[1]Planilha Resumo_01'!$B$7+'[1]Planilha Resumo_01'!$B$9+'[1]Planilha Resumo_01'!$B$10</f>
        <v>0</v>
      </c>
      <c r="AC23" s="89">
        <f>'[1]Planilha Resumo_01'!$B$7+'[1]Planilha Resumo_01'!$B$9+'[1]Planilha Resumo_01'!$B$10</f>
        <v>0</v>
      </c>
      <c r="AD23" s="90">
        <f>SUM(F23:AC23)</f>
        <v>0</v>
      </c>
      <c r="AE23" s="42"/>
    </row>
    <row r="24" spans="1:31" ht="12.75">
      <c r="A24" s="36"/>
      <c r="B24" s="11"/>
      <c r="C24" s="49"/>
      <c r="D24" s="58"/>
      <c r="E24" s="51" t="s">
        <v>39</v>
      </c>
      <c r="F24" s="91">
        <f>SUM(F12:F23)</f>
        <v>74558.54210395034</v>
      </c>
      <c r="G24" s="91">
        <f aca="true" t="shared" si="1" ref="G24:AC24">SUM(G12:G23)</f>
        <v>74558.54210395034</v>
      </c>
      <c r="H24" s="91">
        <f t="shared" si="1"/>
        <v>74558.54210395034</v>
      </c>
      <c r="I24" s="91">
        <f t="shared" si="1"/>
        <v>74558.54210395034</v>
      </c>
      <c r="J24" s="91">
        <f t="shared" si="1"/>
        <v>74558.54210395034</v>
      </c>
      <c r="K24" s="91">
        <f t="shared" si="1"/>
        <v>74899.8032781709</v>
      </c>
      <c r="L24" s="91">
        <f t="shared" si="1"/>
        <v>74899.8032781709</v>
      </c>
      <c r="M24" s="91">
        <f t="shared" si="1"/>
        <v>74899.8032781709</v>
      </c>
      <c r="N24" s="91">
        <f t="shared" si="1"/>
        <v>74899.8032781709</v>
      </c>
      <c r="O24" s="91">
        <f t="shared" si="1"/>
        <v>74899.8032781709</v>
      </c>
      <c r="P24" s="91">
        <f t="shared" si="1"/>
        <v>74899.8032781709</v>
      </c>
      <c r="Q24" s="91">
        <f t="shared" si="1"/>
        <v>80349.94526382025</v>
      </c>
      <c r="R24" s="91">
        <f t="shared" si="1"/>
        <v>80349.94526382025</v>
      </c>
      <c r="S24" s="91">
        <f t="shared" si="1"/>
        <v>80349.94526382025</v>
      </c>
      <c r="T24" s="91">
        <f t="shared" si="1"/>
        <v>80349.95526382026</v>
      </c>
      <c r="U24" s="91">
        <f t="shared" si="1"/>
        <v>80349.95526382026</v>
      </c>
      <c r="V24" s="91">
        <f t="shared" si="1"/>
        <v>80349.95526382026</v>
      </c>
      <c r="W24" s="91">
        <f t="shared" si="1"/>
        <v>80718.0114604254</v>
      </c>
      <c r="X24" s="91">
        <f t="shared" si="1"/>
        <v>80718.0114604254</v>
      </c>
      <c r="Y24" s="91">
        <f t="shared" si="1"/>
        <v>80718.0114604254</v>
      </c>
      <c r="Z24" s="91">
        <f t="shared" si="1"/>
        <v>80718.0114604254</v>
      </c>
      <c r="AA24" s="91">
        <f t="shared" si="1"/>
        <v>80718.0114604254</v>
      </c>
      <c r="AB24" s="91">
        <f t="shared" si="1"/>
        <v>80718.0114604254</v>
      </c>
      <c r="AC24" s="91">
        <f t="shared" si="1"/>
        <v>86524.67680492671</v>
      </c>
      <c r="AD24" s="90">
        <f>SUM(F24:AC24)</f>
        <v>1875123.9773391772</v>
      </c>
      <c r="AE24" s="42"/>
    </row>
    <row r="25" spans="1:53" ht="12.75">
      <c r="A25" s="36"/>
      <c r="B25" s="22"/>
      <c r="C25" s="44"/>
      <c r="D25" s="45" t="s">
        <v>40</v>
      </c>
      <c r="E25" s="46" t="s">
        <v>41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59"/>
      <c r="AE25" s="60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31" ht="12.75">
      <c r="A26" s="36"/>
      <c r="B26" s="11"/>
      <c r="C26" s="49"/>
      <c r="D26" s="54" t="s">
        <v>42</v>
      </c>
      <c r="E26" s="55" t="s">
        <v>43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3"/>
      <c r="AE26" s="42"/>
    </row>
    <row r="27" spans="1:31" ht="12.75" hidden="1">
      <c r="A27" s="36"/>
      <c r="B27" s="11"/>
      <c r="C27" s="49"/>
      <c r="D27" s="54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3"/>
      <c r="AE27" s="42"/>
    </row>
    <row r="28" spans="1:31" ht="12.75">
      <c r="A28" s="36"/>
      <c r="B28" s="11"/>
      <c r="C28" s="49"/>
      <c r="D28" s="54" t="s">
        <v>44</v>
      </c>
      <c r="E28" s="55" t="s">
        <v>45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3"/>
      <c r="AE28" s="42"/>
    </row>
    <row r="29" spans="1:31" ht="12.75">
      <c r="A29" s="36"/>
      <c r="B29" s="11"/>
      <c r="C29" s="49"/>
      <c r="D29" s="54" t="s">
        <v>46</v>
      </c>
      <c r="E29" s="55" t="s">
        <v>47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3"/>
      <c r="AE29" s="42"/>
    </row>
    <row r="30" spans="1:65" ht="12.75">
      <c r="A30" s="36"/>
      <c r="B30" s="22"/>
      <c r="C30" s="44"/>
      <c r="D30" s="45" t="s">
        <v>48</v>
      </c>
      <c r="E30" s="62" t="s">
        <v>98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59"/>
      <c r="AE30" s="60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</row>
    <row r="31" spans="1:31" ht="12.75">
      <c r="A31" s="36"/>
      <c r="B31" s="11"/>
      <c r="C31" s="49"/>
      <c r="D31" s="54" t="s">
        <v>49</v>
      </c>
      <c r="E31" s="55" t="s">
        <v>50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3"/>
      <c r="AE31" s="42"/>
    </row>
    <row r="32" spans="1:31" ht="12.75">
      <c r="A32" s="36"/>
      <c r="B32" s="11"/>
      <c r="C32" s="49"/>
      <c r="D32" s="54" t="s">
        <v>51</v>
      </c>
      <c r="E32" s="55" t="s">
        <v>52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3"/>
      <c r="AE32" s="42"/>
    </row>
    <row r="33" spans="1:31" ht="12.75">
      <c r="A33" s="36"/>
      <c r="B33" s="11"/>
      <c r="C33" s="49"/>
      <c r="D33" s="54" t="s">
        <v>53</v>
      </c>
      <c r="E33" s="55" t="s">
        <v>54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3"/>
      <c r="AE33" s="42"/>
    </row>
    <row r="34" spans="1:31" ht="12.75">
      <c r="A34" s="36"/>
      <c r="B34" s="11"/>
      <c r="C34" s="49"/>
      <c r="D34" s="54" t="s">
        <v>55</v>
      </c>
      <c r="E34" s="55" t="s">
        <v>56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3"/>
      <c r="AE34" s="42"/>
    </row>
    <row r="35" spans="1:31" ht="12.75">
      <c r="A35" s="36"/>
      <c r="B35" s="11"/>
      <c r="C35" s="49"/>
      <c r="D35" s="54" t="s">
        <v>57</v>
      </c>
      <c r="E35" s="63" t="s">
        <v>99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3"/>
      <c r="AE35" s="42"/>
    </row>
    <row r="36" spans="1:31" ht="12.75">
      <c r="A36" s="36"/>
      <c r="B36" s="11"/>
      <c r="C36" s="49"/>
      <c r="D36" s="54" t="s">
        <v>58</v>
      </c>
      <c r="E36" s="55" t="s">
        <v>59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3"/>
      <c r="AE36" s="42"/>
    </row>
    <row r="37" spans="1:31" ht="12.75">
      <c r="A37" s="36"/>
      <c r="B37" s="22"/>
      <c r="C37" s="49"/>
      <c r="D37" s="54" t="s">
        <v>60</v>
      </c>
      <c r="E37" s="55" t="s">
        <v>61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3"/>
      <c r="AE37" s="42"/>
    </row>
    <row r="38" spans="1:31" ht="12.75">
      <c r="A38" s="36"/>
      <c r="B38" s="11"/>
      <c r="C38" s="49"/>
      <c r="D38" s="54" t="s">
        <v>62</v>
      </c>
      <c r="E38" s="55" t="s">
        <v>63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3"/>
      <c r="AE38" s="42"/>
    </row>
    <row r="39" spans="1:31" ht="12.75">
      <c r="A39" s="36"/>
      <c r="B39" s="11"/>
      <c r="C39" s="44"/>
      <c r="D39" s="64" t="s">
        <v>64</v>
      </c>
      <c r="E39" s="46" t="s">
        <v>65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42"/>
    </row>
    <row r="40" spans="1:31" ht="12.75" hidden="1">
      <c r="A40" s="36"/>
      <c r="B40" s="11"/>
      <c r="C40" s="49"/>
      <c r="D40" s="54" t="s">
        <v>66</v>
      </c>
      <c r="E40" s="51" t="s">
        <v>65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/>
      <c r="AE40" s="42"/>
    </row>
    <row r="41" spans="1:31" ht="12.75">
      <c r="A41" s="36"/>
      <c r="B41" s="22"/>
      <c r="C41" s="49"/>
      <c r="D41" s="54" t="s">
        <v>66</v>
      </c>
      <c r="E41" s="55" t="s">
        <v>67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3">
        <f>SUM(F41:Q41)</f>
        <v>0</v>
      </c>
      <c r="AE41" s="42"/>
    </row>
    <row r="42" spans="1:31" ht="12.75">
      <c r="A42" s="36"/>
      <c r="B42" s="11"/>
      <c r="C42" s="49"/>
      <c r="D42" s="54" t="s">
        <v>68</v>
      </c>
      <c r="E42" s="55" t="s">
        <v>69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3"/>
      <c r="AE42" s="42"/>
    </row>
    <row r="43" spans="1:31" ht="12.75">
      <c r="A43" s="36"/>
      <c r="B43" s="11"/>
      <c r="C43" s="49"/>
      <c r="D43" s="54" t="s">
        <v>70</v>
      </c>
      <c r="E43" s="55" t="s">
        <v>71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53"/>
      <c r="AE43" s="42"/>
    </row>
    <row r="44" spans="1:31" ht="12.75">
      <c r="A44" s="36"/>
      <c r="B44" s="11"/>
      <c r="C44" s="49"/>
      <c r="D44" s="54" t="s">
        <v>72</v>
      </c>
      <c r="E44" s="55" t="s">
        <v>73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3"/>
      <c r="AE44" s="42"/>
    </row>
    <row r="45" spans="1:33" ht="12.75">
      <c r="A45" s="36"/>
      <c r="B45" s="11"/>
      <c r="C45" s="44"/>
      <c r="D45" s="45" t="s">
        <v>68</v>
      </c>
      <c r="E45" s="46" t="s">
        <v>74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59"/>
      <c r="AE45" s="60"/>
      <c r="AF45" s="61"/>
      <c r="AG45" s="61"/>
    </row>
    <row r="46" spans="1:31" ht="12.75">
      <c r="A46" s="36"/>
      <c r="B46" s="11"/>
      <c r="C46" s="49"/>
      <c r="D46" s="54" t="s">
        <v>75</v>
      </c>
      <c r="E46" s="55" t="s">
        <v>100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3"/>
      <c r="AE46" s="42"/>
    </row>
    <row r="47" spans="1:31" ht="12.75">
      <c r="A47" s="36"/>
      <c r="B47" s="11"/>
      <c r="C47" s="49"/>
      <c r="D47" s="54" t="s">
        <v>76</v>
      </c>
      <c r="E47" s="66" t="s">
        <v>101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3"/>
      <c r="AE47" s="42"/>
    </row>
    <row r="48" spans="1:31" ht="12.75">
      <c r="A48" s="36"/>
      <c r="B48" s="11"/>
      <c r="C48" s="44"/>
      <c r="D48" s="45" t="s">
        <v>77</v>
      </c>
      <c r="E48" s="46" t="s">
        <v>78</v>
      </c>
      <c r="F48" s="47"/>
      <c r="G48" s="47"/>
      <c r="H48" s="8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8"/>
      <c r="AE48" s="42"/>
    </row>
    <row r="49" spans="1:31" ht="12.75">
      <c r="A49" s="36"/>
      <c r="B49" s="22"/>
      <c r="C49" s="67"/>
      <c r="D49" s="68" t="s">
        <v>79</v>
      </c>
      <c r="E49" s="69" t="s">
        <v>102</v>
      </c>
      <c r="F49" s="70"/>
      <c r="G49" s="70"/>
      <c r="H49" s="70"/>
      <c r="I49" s="70">
        <f>'[2]Cotação Nutriçao Final '!$F$17</f>
        <v>457500</v>
      </c>
      <c r="J49" s="70"/>
      <c r="K49" s="70"/>
      <c r="L49" s="70">
        <f>'[2]Cotação Nutriçao Final '!$F$59+'[2]Cotação Nutriçao Final '!$F$64+'[2]Cotação Nutriçao Final '!$F$69+'[2]Cotação Nutriçao Final '!$F$74+'[2]Cotação Nutriçao Final '!$F$79+'[2]Cotação Nutriçao Final '!$F$84+'[2]Cotação Nutriçao Final '!$F$89+'[2]Cotação Nutriçao Final '!$F$94+'[2]Cotação Nutriçao Final '!$F$99</f>
        <v>134219</v>
      </c>
      <c r="M49" s="70"/>
      <c r="N49" s="70"/>
      <c r="O49" s="70"/>
      <c r="P49" s="70"/>
      <c r="Q49" s="70"/>
      <c r="R49" s="70">
        <f>'[2]Cotação Nutriçao Final '!$E$11</f>
        <v>34450</v>
      </c>
      <c r="S49" s="70"/>
      <c r="T49" s="70"/>
      <c r="U49" s="70">
        <f>'[2]Cotação Nutriçao Final '!$F$134</f>
        <v>12425.44</v>
      </c>
      <c r="V49" s="70"/>
      <c r="W49" s="70"/>
      <c r="X49" s="70"/>
      <c r="Y49" s="70"/>
      <c r="Z49" s="70"/>
      <c r="AA49" s="70"/>
      <c r="AB49" s="70"/>
      <c r="AC49" s="70"/>
      <c r="AD49" s="53">
        <f>SUM(F49:AC49)</f>
        <v>638594.44</v>
      </c>
      <c r="AE49" s="42"/>
    </row>
    <row r="50" spans="1:31" ht="12.75" hidden="1">
      <c r="A50" s="36"/>
      <c r="B50" s="22"/>
      <c r="C50" s="67"/>
      <c r="D50" s="68"/>
      <c r="E50" s="71"/>
      <c r="F50" s="70"/>
      <c r="G50" s="70"/>
      <c r="H50" s="88"/>
      <c r="I50" s="86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2"/>
      <c r="AE50" s="42"/>
    </row>
    <row r="51" spans="1:31" ht="12.75">
      <c r="A51" s="36"/>
      <c r="B51" s="22"/>
      <c r="C51" s="67"/>
      <c r="D51" s="68" t="s">
        <v>80</v>
      </c>
      <c r="E51" s="69" t="s">
        <v>103</v>
      </c>
      <c r="F51" s="70">
        <f>'[2]Cotação Nutriçao Final '!$F$104+'[2]Cotação Nutriçao Final '!$F$109+'[2]Cotação Nutriçao Final '!$F$114+'[2]Cotação Nutriçao Final '!$F$119+'[2]Cotação Nutriçao Final '!$F$124+'[2]Cotação Nutriçao Final '!$F$129</f>
        <v>23180</v>
      </c>
      <c r="G51" s="70"/>
      <c r="H51" s="86"/>
      <c r="I51" s="86"/>
      <c r="J51" s="70"/>
      <c r="K51" s="70"/>
      <c r="L51" s="70"/>
      <c r="M51" s="70"/>
      <c r="N51" s="70"/>
      <c r="O51" s="70">
        <f>'[2]Cotação Nutriçao Final '!$F$54+'[2]Cotação Nutriçao Final '!$F$49+'[2]Cotação Nutriçao Final '!$F$44+'[2]Cotação Nutriçao Final '!$F$39+'[2]Cotação Nutriçao Final '!$F$34+'[2]Cotação Nutriçao Final '!$F$29+'[2]Cotação Nutriçao Final '!$F$24</f>
        <v>122950</v>
      </c>
      <c r="P51" s="70"/>
      <c r="Q51" s="70"/>
      <c r="R51" s="70"/>
      <c r="S51" s="70"/>
      <c r="T51" s="70"/>
      <c r="U51" s="70"/>
      <c r="V51" s="70"/>
      <c r="W51" s="70"/>
      <c r="X51" s="70">
        <f>'[2]Cotação Nutriçao Final '!$F$139+'[2]Cotação Nutriçao Final '!$F$144</f>
        <v>18900.12</v>
      </c>
      <c r="Y51" s="70"/>
      <c r="Z51" s="70"/>
      <c r="AA51" s="70"/>
      <c r="AB51" s="70"/>
      <c r="AC51" s="70"/>
      <c r="AD51" s="53">
        <f>SUM(F51:AC51)</f>
        <v>165030.12</v>
      </c>
      <c r="AE51" s="42"/>
    </row>
    <row r="52" spans="1:31" ht="13.5" thickBot="1">
      <c r="A52" s="36"/>
      <c r="B52" s="22"/>
      <c r="C52" s="73"/>
      <c r="D52" s="74"/>
      <c r="E52" s="55" t="s">
        <v>104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3">
        <f>AD49+AD51</f>
        <v>803624.5599999999</v>
      </c>
      <c r="AE52" s="42"/>
    </row>
    <row r="53" spans="1:31" ht="13.5" thickBot="1">
      <c r="A53" s="36"/>
      <c r="B53" s="11"/>
      <c r="C53" s="75"/>
      <c r="D53" s="76"/>
      <c r="E53" s="76" t="s">
        <v>81</v>
      </c>
      <c r="F53" s="77">
        <f>SUM(F24:F52)</f>
        <v>97738.54210395034</v>
      </c>
      <c r="G53" s="77">
        <f aca="true" t="shared" si="2" ref="G53:AC53">SUM(G24:G52)</f>
        <v>74558.54210395034</v>
      </c>
      <c r="H53" s="77">
        <f t="shared" si="2"/>
        <v>74558.54210395034</v>
      </c>
      <c r="I53" s="77">
        <f t="shared" si="2"/>
        <v>532058.5421039504</v>
      </c>
      <c r="J53" s="77">
        <f t="shared" si="2"/>
        <v>74558.54210395034</v>
      </c>
      <c r="K53" s="77">
        <f t="shared" si="2"/>
        <v>74899.8032781709</v>
      </c>
      <c r="L53" s="77">
        <f t="shared" si="2"/>
        <v>209118.8032781709</v>
      </c>
      <c r="M53" s="77">
        <f t="shared" si="2"/>
        <v>74899.8032781709</v>
      </c>
      <c r="N53" s="77">
        <f t="shared" si="2"/>
        <v>74899.8032781709</v>
      </c>
      <c r="O53" s="77">
        <f t="shared" si="2"/>
        <v>197849.8032781709</v>
      </c>
      <c r="P53" s="77">
        <f t="shared" si="2"/>
        <v>74899.8032781709</v>
      </c>
      <c r="Q53" s="77">
        <f t="shared" si="2"/>
        <v>80349.94526382025</v>
      </c>
      <c r="R53" s="77">
        <f t="shared" si="2"/>
        <v>114799.94526382025</v>
      </c>
      <c r="S53" s="77">
        <f t="shared" si="2"/>
        <v>80349.94526382025</v>
      </c>
      <c r="T53" s="77">
        <f t="shared" si="2"/>
        <v>80349.95526382026</v>
      </c>
      <c r="U53" s="77">
        <f t="shared" si="2"/>
        <v>92775.39526382026</v>
      </c>
      <c r="V53" s="77">
        <f t="shared" si="2"/>
        <v>80349.95526382026</v>
      </c>
      <c r="W53" s="77">
        <f t="shared" si="2"/>
        <v>80718.0114604254</v>
      </c>
      <c r="X53" s="77">
        <f t="shared" si="2"/>
        <v>99618.1314604254</v>
      </c>
      <c r="Y53" s="77">
        <f t="shared" si="2"/>
        <v>80718.0114604254</v>
      </c>
      <c r="Z53" s="77">
        <f t="shared" si="2"/>
        <v>80718.0114604254</v>
      </c>
      <c r="AA53" s="77">
        <f t="shared" si="2"/>
        <v>80718.0114604254</v>
      </c>
      <c r="AB53" s="77">
        <f t="shared" si="2"/>
        <v>80718.0114604254</v>
      </c>
      <c r="AC53" s="77">
        <f t="shared" si="2"/>
        <v>86524.67680492671</v>
      </c>
      <c r="AD53" s="77">
        <f>SUM(AD52+AD24)</f>
        <v>2678748.537339177</v>
      </c>
      <c r="AE53" s="42"/>
    </row>
    <row r="54" spans="1:31" ht="4.5" customHeight="1" thickBot="1">
      <c r="A54" s="36"/>
      <c r="B54" s="11"/>
      <c r="C54" s="78"/>
      <c r="D54" s="26"/>
      <c r="E54" s="2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80"/>
      <c r="AE54" s="81"/>
    </row>
    <row r="55" spans="1:30" ht="15" customHeight="1" thickTop="1">
      <c r="A55" s="36"/>
      <c r="C55" s="208"/>
      <c r="D55" s="208"/>
      <c r="E55" s="208"/>
      <c r="AD55" s="43">
        <f>AD53/2.33</f>
        <v>1149677.4838365566</v>
      </c>
    </row>
    <row r="56" spans="3:5" ht="12.75">
      <c r="C56" s="208"/>
      <c r="D56" s="208"/>
      <c r="E56" s="208"/>
    </row>
    <row r="57" spans="3:5" ht="12.75">
      <c r="C57" s="208"/>
      <c r="D57" s="208"/>
      <c r="E57" s="208"/>
    </row>
    <row r="58" spans="3:30" ht="12.75">
      <c r="C58" s="82"/>
      <c r="AD58" s="83"/>
    </row>
    <row r="59" spans="3:32" ht="12.75">
      <c r="C59" s="82"/>
      <c r="AD59" s="83"/>
      <c r="AE59" s="36"/>
      <c r="AF59" s="36"/>
    </row>
    <row r="60" spans="3:32" ht="12.75">
      <c r="C60" s="82"/>
      <c r="AD60" s="84"/>
      <c r="AE60" s="33"/>
      <c r="AF60" s="33"/>
    </row>
    <row r="61" ht="12.75">
      <c r="C61" s="82"/>
    </row>
    <row r="62" ht="12.75">
      <c r="C62" s="82"/>
    </row>
    <row r="63" ht="12.75">
      <c r="C63" s="82"/>
    </row>
    <row r="64" ht="12.75">
      <c r="C64" s="85"/>
    </row>
    <row r="65" ht="12.75">
      <c r="C65" s="85"/>
    </row>
    <row r="66" ht="12.75">
      <c r="C66" s="85"/>
    </row>
    <row r="67" ht="12.75">
      <c r="C67" s="85"/>
    </row>
    <row r="68" ht="12.75">
      <c r="C68" s="85"/>
    </row>
    <row r="69" ht="12.75">
      <c r="C69" s="85"/>
    </row>
    <row r="70" ht="12.75">
      <c r="C70" s="85"/>
    </row>
    <row r="71" ht="12.75">
      <c r="C71" s="85"/>
    </row>
    <row r="72" ht="12.75">
      <c r="C72" s="85"/>
    </row>
    <row r="73" ht="12.75">
      <c r="C73" s="85"/>
    </row>
    <row r="74" ht="12.75">
      <c r="C74" s="85"/>
    </row>
    <row r="75" ht="12.75">
      <c r="C75" s="85"/>
    </row>
    <row r="76" ht="12.75">
      <c r="C76" s="85"/>
    </row>
    <row r="77" ht="12.75">
      <c r="C77" s="85"/>
    </row>
    <row r="78" ht="12.75">
      <c r="C78" s="85"/>
    </row>
    <row r="79" ht="12.75">
      <c r="C79" s="85"/>
    </row>
    <row r="80" ht="12.75">
      <c r="C80" s="85"/>
    </row>
    <row r="81" ht="12.75">
      <c r="C81" s="85"/>
    </row>
    <row r="82" ht="12.75">
      <c r="C82" s="85"/>
    </row>
    <row r="83" ht="12.75">
      <c r="C83" s="85"/>
    </row>
  </sheetData>
  <sheetProtection/>
  <mergeCells count="31">
    <mergeCell ref="C57:E57"/>
    <mergeCell ref="M7:M8"/>
    <mergeCell ref="N7:N8"/>
    <mergeCell ref="I7:I8"/>
    <mergeCell ref="J7:J8"/>
    <mergeCell ref="K7:K8"/>
    <mergeCell ref="L7:L8"/>
    <mergeCell ref="C55:E55"/>
    <mergeCell ref="C56:E56"/>
    <mergeCell ref="R7:R8"/>
    <mergeCell ref="S7:S8"/>
    <mergeCell ref="T7:T8"/>
    <mergeCell ref="U7:U8"/>
    <mergeCell ref="V7:V8"/>
    <mergeCell ref="W7:W8"/>
    <mergeCell ref="O7:O8"/>
    <mergeCell ref="P7:P8"/>
    <mergeCell ref="Q7:Q8"/>
    <mergeCell ref="AD7:AD8"/>
    <mergeCell ref="E3:E6"/>
    <mergeCell ref="F3:AD6"/>
    <mergeCell ref="C7:E8"/>
    <mergeCell ref="F7:F8"/>
    <mergeCell ref="G7:G8"/>
    <mergeCell ref="H7:H8"/>
    <mergeCell ref="AC7:AC8"/>
    <mergeCell ref="X7:X8"/>
    <mergeCell ref="Y7:Y8"/>
    <mergeCell ref="Z7:Z8"/>
    <mergeCell ref="AA7:AA8"/>
    <mergeCell ref="AB7:AB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40" r:id="rId3"/>
  <headerFooter>
    <oddFooter>&amp;CGRAACC - PROJETO FUMCAD NUTRIÇÃO&amp;RORÇAMENTO ANUAL</oddFooter>
  </headerFooter>
  <ignoredErrors>
    <ignoredError sqref="F12 G12:I12 J12:S12 T12:AC12 F14 G14:G24 H14:H24 F15:F24 I14:I24 J14:M24 N14:V24 W14:AC2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showGridLines="0" view="pageBreakPreview" zoomScaleSheetLayoutView="100" zoomScalePageLayoutView="0" workbookViewId="0" topLeftCell="A34">
      <selection activeCell="F5" sqref="F5:F10"/>
    </sheetView>
  </sheetViews>
  <sheetFormatPr defaultColWidth="9.140625" defaultRowHeight="15"/>
  <cols>
    <col min="1" max="1" width="40.421875" style="0" customWidth="1"/>
    <col min="2" max="2" width="14.421875" style="0" customWidth="1"/>
    <col min="3" max="3" width="17.57421875" style="0" customWidth="1"/>
    <col min="4" max="4" width="19.421875" style="0" bestFit="1" customWidth="1"/>
    <col min="5" max="5" width="19.28125" style="0" customWidth="1"/>
    <col min="6" max="6" width="29.7109375" style="0" customWidth="1"/>
    <col min="7" max="7" width="7.28125" style="0" hidden="1" customWidth="1"/>
    <col min="8" max="8" width="12.7109375" style="0" bestFit="1" customWidth="1"/>
  </cols>
  <sheetData>
    <row r="1" spans="1:6" ht="31.5" customHeight="1" thickBot="1">
      <c r="A1" s="209" t="s">
        <v>105</v>
      </c>
      <c r="B1" s="210"/>
      <c r="C1" s="210"/>
      <c r="D1" s="210"/>
      <c r="E1" s="210"/>
      <c r="F1" s="211"/>
    </row>
    <row r="2" ht="15.75" thickBot="1"/>
    <row r="3" spans="1:8" ht="30" customHeight="1">
      <c r="A3" s="212" t="s">
        <v>106</v>
      </c>
      <c r="B3" s="214" t="s">
        <v>107</v>
      </c>
      <c r="C3" s="216" t="s">
        <v>108</v>
      </c>
      <c r="D3" s="217"/>
      <c r="E3" s="218" t="s">
        <v>109</v>
      </c>
      <c r="H3" s="220" t="s">
        <v>127</v>
      </c>
    </row>
    <row r="4" spans="1:8" ht="21" customHeight="1" thickBot="1">
      <c r="A4" s="213"/>
      <c r="B4" s="215"/>
      <c r="C4" s="92" t="s">
        <v>111</v>
      </c>
      <c r="D4" s="92" t="s">
        <v>112</v>
      </c>
      <c r="E4" s="219"/>
      <c r="H4" s="220"/>
    </row>
    <row r="5" spans="1:8" ht="28.5" customHeight="1">
      <c r="A5" s="93" t="s">
        <v>113</v>
      </c>
      <c r="B5" s="94">
        <v>1</v>
      </c>
      <c r="C5" s="95">
        <v>20000</v>
      </c>
      <c r="D5" s="96">
        <f>C5*B5</f>
        <v>20000</v>
      </c>
      <c r="E5" s="97">
        <f aca="true" t="shared" si="0" ref="E5:E10">SUM(D5)</f>
        <v>20000</v>
      </c>
      <c r="F5" s="180">
        <f>E5/2.33</f>
        <v>8583.690987124462</v>
      </c>
      <c r="H5" s="220"/>
    </row>
    <row r="6" spans="1:8" ht="15">
      <c r="A6" s="98" t="s">
        <v>114</v>
      </c>
      <c r="B6" s="99">
        <v>100</v>
      </c>
      <c r="C6" s="100">
        <v>45</v>
      </c>
      <c r="D6" s="100">
        <f>45*100</f>
        <v>4500</v>
      </c>
      <c r="E6" s="101">
        <f t="shared" si="0"/>
        <v>4500</v>
      </c>
      <c r="F6" s="180">
        <f aca="true" t="shared" si="1" ref="F6:F11">E6/2.33</f>
        <v>1931.3304721030042</v>
      </c>
      <c r="H6" s="220"/>
    </row>
    <row r="7" spans="1:8" ht="15">
      <c r="A7" s="98" t="s">
        <v>115</v>
      </c>
      <c r="B7" s="99">
        <v>10</v>
      </c>
      <c r="C7" s="100">
        <v>30</v>
      </c>
      <c r="D7" s="100">
        <f>B7*C7</f>
        <v>300</v>
      </c>
      <c r="E7" s="101">
        <f t="shared" si="0"/>
        <v>300</v>
      </c>
      <c r="F7" s="180">
        <f t="shared" si="1"/>
        <v>128.75536480686694</v>
      </c>
      <c r="H7" s="220"/>
    </row>
    <row r="8" spans="1:8" ht="15">
      <c r="A8" s="98" t="s">
        <v>116</v>
      </c>
      <c r="B8" s="99">
        <v>3</v>
      </c>
      <c r="C8" s="100">
        <v>2800</v>
      </c>
      <c r="D8" s="100">
        <f>B8*C8</f>
        <v>8400</v>
      </c>
      <c r="E8" s="101">
        <f t="shared" si="0"/>
        <v>8400</v>
      </c>
      <c r="F8" s="180">
        <f t="shared" si="1"/>
        <v>3605.1502145922746</v>
      </c>
      <c r="H8" s="220"/>
    </row>
    <row r="9" spans="1:8" ht="15">
      <c r="A9" s="98" t="s">
        <v>117</v>
      </c>
      <c r="B9" s="99">
        <v>50</v>
      </c>
      <c r="C9" s="100">
        <v>10</v>
      </c>
      <c r="D9" s="100">
        <f>B9*C9</f>
        <v>500</v>
      </c>
      <c r="E9" s="101">
        <f t="shared" si="0"/>
        <v>500</v>
      </c>
      <c r="F9" s="180">
        <f t="shared" si="1"/>
        <v>214.59227467811158</v>
      </c>
      <c r="H9" s="220"/>
    </row>
    <row r="10" spans="1:8" ht="15.75" thickBot="1">
      <c r="A10" s="102" t="s">
        <v>118</v>
      </c>
      <c r="B10" s="103">
        <v>15</v>
      </c>
      <c r="C10" s="104">
        <v>50</v>
      </c>
      <c r="D10" s="104">
        <f>B10*C10</f>
        <v>750</v>
      </c>
      <c r="E10" s="105">
        <f t="shared" si="0"/>
        <v>750</v>
      </c>
      <c r="F10" s="180">
        <f t="shared" si="1"/>
        <v>321.88841201716735</v>
      </c>
      <c r="H10" s="220"/>
    </row>
    <row r="11" spans="1:8" ht="16.5" customHeight="1" thickBot="1">
      <c r="A11" s="221" t="s">
        <v>119</v>
      </c>
      <c r="B11" s="222"/>
      <c r="C11" s="222"/>
      <c r="D11" s="223"/>
      <c r="E11" s="106">
        <f>E5+E6+E7+E8+E9+E10</f>
        <v>34450</v>
      </c>
      <c r="F11" s="180">
        <f t="shared" si="1"/>
        <v>14785.407725321887</v>
      </c>
      <c r="H11" s="220"/>
    </row>
    <row r="12" spans="1:5" ht="15.75" thickBot="1">
      <c r="A12" s="224"/>
      <c r="B12" s="225"/>
      <c r="C12" s="225"/>
      <c r="D12" s="226"/>
      <c r="E12" s="107"/>
    </row>
    <row r="13" ht="15.75" thickBot="1">
      <c r="E13" s="107"/>
    </row>
    <row r="14" spans="1:7" s="108" customFormat="1" ht="15" customHeight="1">
      <c r="A14" s="227" t="s">
        <v>106</v>
      </c>
      <c r="B14" s="230" t="s">
        <v>107</v>
      </c>
      <c r="C14" s="233" t="s">
        <v>120</v>
      </c>
      <c r="D14" s="234"/>
      <c r="E14" s="234"/>
      <c r="F14" s="235" t="s">
        <v>109</v>
      </c>
      <c r="G14" s="238" t="s">
        <v>121</v>
      </c>
    </row>
    <row r="15" spans="1:7" s="108" customFormat="1" ht="15">
      <c r="A15" s="228"/>
      <c r="B15" s="231"/>
      <c r="C15" s="109" t="s">
        <v>122</v>
      </c>
      <c r="D15" s="109" t="s">
        <v>123</v>
      </c>
      <c r="E15" s="109" t="s">
        <v>124</v>
      </c>
      <c r="F15" s="236"/>
      <c r="G15" s="238"/>
    </row>
    <row r="16" spans="1:7" s="108" customFormat="1" ht="15.75" thickBot="1">
      <c r="A16" s="229"/>
      <c r="B16" s="232"/>
      <c r="C16" s="110" t="s">
        <v>111</v>
      </c>
      <c r="D16" s="110" t="s">
        <v>111</v>
      </c>
      <c r="E16" s="110" t="s">
        <v>111</v>
      </c>
      <c r="F16" s="237"/>
      <c r="G16" s="238"/>
    </row>
    <row r="17" spans="1:7" ht="15.75" thickBot="1">
      <c r="A17" s="111" t="s">
        <v>125</v>
      </c>
      <c r="B17" s="112">
        <v>15</v>
      </c>
      <c r="C17" s="113">
        <v>31000</v>
      </c>
      <c r="D17" s="113">
        <v>19600</v>
      </c>
      <c r="E17" s="113">
        <v>30000</v>
      </c>
      <c r="F17" s="114">
        <f>30500*B17</f>
        <v>457500</v>
      </c>
      <c r="G17" s="238"/>
    </row>
    <row r="18" spans="1:7" ht="15">
      <c r="A18" s="239" t="s">
        <v>126</v>
      </c>
      <c r="B18" s="240"/>
      <c r="C18" s="240"/>
      <c r="D18" s="240"/>
      <c r="E18" s="243"/>
      <c r="F18" s="245"/>
      <c r="G18" s="238"/>
    </row>
    <row r="19" spans="1:7" ht="15.75" thickBot="1">
      <c r="A19" s="241"/>
      <c r="B19" s="242"/>
      <c r="C19" s="242"/>
      <c r="D19" s="242"/>
      <c r="E19" s="244"/>
      <c r="F19" s="246"/>
      <c r="G19" s="238"/>
    </row>
    <row r="20" ht="7.5" customHeight="1" thickBot="1">
      <c r="E20" s="107"/>
    </row>
    <row r="21" spans="1:7" s="108" customFormat="1" ht="15" customHeight="1">
      <c r="A21" s="227" t="s">
        <v>106</v>
      </c>
      <c r="B21" s="230" t="s">
        <v>107</v>
      </c>
      <c r="C21" s="233" t="s">
        <v>120</v>
      </c>
      <c r="D21" s="234"/>
      <c r="E21" s="234"/>
      <c r="F21" s="235" t="s">
        <v>109</v>
      </c>
      <c r="G21" s="220" t="s">
        <v>110</v>
      </c>
    </row>
    <row r="22" spans="1:7" s="108" customFormat="1" ht="15">
      <c r="A22" s="228"/>
      <c r="B22" s="231"/>
      <c r="C22" s="109" t="s">
        <v>128</v>
      </c>
      <c r="D22" s="109" t="s">
        <v>129</v>
      </c>
      <c r="E22" s="109" t="s">
        <v>130</v>
      </c>
      <c r="F22" s="236"/>
      <c r="G22" s="220"/>
    </row>
    <row r="23" spans="1:7" s="108" customFormat="1" ht="15.75" thickBot="1">
      <c r="A23" s="229"/>
      <c r="B23" s="232"/>
      <c r="C23" s="110" t="s">
        <v>111</v>
      </c>
      <c r="D23" s="110" t="s">
        <v>111</v>
      </c>
      <c r="E23" s="110" t="s">
        <v>111</v>
      </c>
      <c r="F23" s="237"/>
      <c r="G23" s="220"/>
    </row>
    <row r="24" spans="1:7" ht="29.25" thickBot="1">
      <c r="A24" s="115" t="s">
        <v>131</v>
      </c>
      <c r="B24" s="116">
        <v>1</v>
      </c>
      <c r="C24" s="117">
        <v>24200</v>
      </c>
      <c r="D24" s="117">
        <v>26760</v>
      </c>
      <c r="E24" s="117">
        <v>17387.14</v>
      </c>
      <c r="F24" s="118">
        <v>25600</v>
      </c>
      <c r="G24" s="220"/>
    </row>
    <row r="25" ht="7.5" customHeight="1" thickBot="1">
      <c r="G25" s="220"/>
    </row>
    <row r="26" spans="1:7" s="108" customFormat="1" ht="15" customHeight="1">
      <c r="A26" s="227" t="s">
        <v>106</v>
      </c>
      <c r="B26" s="230" t="s">
        <v>107</v>
      </c>
      <c r="C26" s="233" t="s">
        <v>120</v>
      </c>
      <c r="D26" s="234"/>
      <c r="E26" s="234"/>
      <c r="F26" s="235" t="s">
        <v>109</v>
      </c>
      <c r="G26" s="220"/>
    </row>
    <row r="27" spans="1:7" s="108" customFormat="1" ht="15">
      <c r="A27" s="228"/>
      <c r="B27" s="231"/>
      <c r="C27" s="109" t="s">
        <v>132</v>
      </c>
      <c r="D27" s="109" t="s">
        <v>133</v>
      </c>
      <c r="E27" s="109" t="s">
        <v>134</v>
      </c>
      <c r="F27" s="236"/>
      <c r="G27" s="220"/>
    </row>
    <row r="28" spans="1:7" s="108" customFormat="1" ht="15.75" thickBot="1">
      <c r="A28" s="229"/>
      <c r="B28" s="232"/>
      <c r="C28" s="110" t="s">
        <v>111</v>
      </c>
      <c r="D28" s="110" t="s">
        <v>111</v>
      </c>
      <c r="E28" s="110" t="s">
        <v>111</v>
      </c>
      <c r="F28" s="237"/>
      <c r="G28" s="220"/>
    </row>
    <row r="29" spans="1:7" ht="29.25" thickBot="1">
      <c r="A29" s="119" t="s">
        <v>135</v>
      </c>
      <c r="B29" s="120">
        <v>1</v>
      </c>
      <c r="C29" s="121">
        <v>17680</v>
      </c>
      <c r="D29" s="121">
        <v>19377.5</v>
      </c>
      <c r="E29" s="121">
        <v>11794.45</v>
      </c>
      <c r="F29" s="122">
        <v>19000</v>
      </c>
      <c r="G29" s="220"/>
    </row>
    <row r="30" ht="7.5" customHeight="1" thickBot="1">
      <c r="G30" s="220"/>
    </row>
    <row r="31" spans="1:7" s="108" customFormat="1" ht="15" customHeight="1">
      <c r="A31" s="227" t="s">
        <v>106</v>
      </c>
      <c r="B31" s="230" t="s">
        <v>107</v>
      </c>
      <c r="C31" s="233" t="s">
        <v>120</v>
      </c>
      <c r="D31" s="234"/>
      <c r="E31" s="234"/>
      <c r="F31" s="235" t="s">
        <v>109</v>
      </c>
      <c r="G31" s="220"/>
    </row>
    <row r="32" spans="1:7" s="108" customFormat="1" ht="15">
      <c r="A32" s="228"/>
      <c r="B32" s="231"/>
      <c r="C32" s="109" t="s">
        <v>136</v>
      </c>
      <c r="D32" s="109" t="s">
        <v>137</v>
      </c>
      <c r="E32" s="109" t="s">
        <v>138</v>
      </c>
      <c r="F32" s="236"/>
      <c r="G32" s="220"/>
    </row>
    <row r="33" spans="1:7" s="108" customFormat="1" ht="15.75" thickBot="1">
      <c r="A33" s="229"/>
      <c r="B33" s="232"/>
      <c r="C33" s="110" t="s">
        <v>111</v>
      </c>
      <c r="D33" s="110" t="s">
        <v>111</v>
      </c>
      <c r="E33" s="110" t="s">
        <v>111</v>
      </c>
      <c r="F33" s="237"/>
      <c r="G33" s="220"/>
    </row>
    <row r="34" spans="1:7" ht="15.75" thickBot="1">
      <c r="A34" s="119" t="s">
        <v>139</v>
      </c>
      <c r="B34" s="120">
        <v>1</v>
      </c>
      <c r="C34" s="121">
        <v>25750</v>
      </c>
      <c r="D34" s="121">
        <v>26000</v>
      </c>
      <c r="E34" s="121">
        <v>22500</v>
      </c>
      <c r="F34" s="122">
        <v>25000</v>
      </c>
      <c r="G34" s="220"/>
    </row>
    <row r="35" ht="7.5" customHeight="1" thickBot="1">
      <c r="G35" s="220"/>
    </row>
    <row r="36" spans="1:7" s="108" customFormat="1" ht="15" customHeight="1">
      <c r="A36" s="227" t="s">
        <v>106</v>
      </c>
      <c r="B36" s="230" t="s">
        <v>107</v>
      </c>
      <c r="C36" s="233" t="s">
        <v>120</v>
      </c>
      <c r="D36" s="234"/>
      <c r="E36" s="234"/>
      <c r="F36" s="235" t="s">
        <v>109</v>
      </c>
      <c r="G36" s="220"/>
    </row>
    <row r="37" spans="1:7" s="108" customFormat="1" ht="15">
      <c r="A37" s="228"/>
      <c r="B37" s="231"/>
      <c r="C37" s="109" t="s">
        <v>140</v>
      </c>
      <c r="D37" s="109" t="s">
        <v>141</v>
      </c>
      <c r="E37" s="109" t="s">
        <v>142</v>
      </c>
      <c r="F37" s="236"/>
      <c r="G37" s="220"/>
    </row>
    <row r="38" spans="1:7" s="108" customFormat="1" ht="15.75" thickBot="1">
      <c r="A38" s="229"/>
      <c r="B38" s="232"/>
      <c r="C38" s="110" t="s">
        <v>111</v>
      </c>
      <c r="D38" s="110" t="s">
        <v>111</v>
      </c>
      <c r="E38" s="110" t="s">
        <v>111</v>
      </c>
      <c r="F38" s="237"/>
      <c r="G38" s="220"/>
    </row>
    <row r="39" spans="1:7" ht="25.5" customHeight="1" thickBot="1">
      <c r="A39" s="119" t="s">
        <v>143</v>
      </c>
      <c r="B39" s="120">
        <v>1</v>
      </c>
      <c r="C39" s="121">
        <v>6424</v>
      </c>
      <c r="D39" s="121">
        <v>6990</v>
      </c>
      <c r="E39" s="121">
        <v>6759.54</v>
      </c>
      <c r="F39" s="122">
        <v>6850</v>
      </c>
      <c r="G39" s="220"/>
    </row>
    <row r="40" ht="7.5" customHeight="1" thickBot="1">
      <c r="G40" s="220"/>
    </row>
    <row r="41" spans="1:7" s="108" customFormat="1" ht="15" customHeight="1">
      <c r="A41" s="227" t="s">
        <v>106</v>
      </c>
      <c r="B41" s="230" t="s">
        <v>107</v>
      </c>
      <c r="C41" s="233" t="s">
        <v>120</v>
      </c>
      <c r="D41" s="234"/>
      <c r="E41" s="234"/>
      <c r="F41" s="235" t="s">
        <v>109</v>
      </c>
      <c r="G41" s="220"/>
    </row>
    <row r="42" spans="1:7" s="108" customFormat="1" ht="15">
      <c r="A42" s="228"/>
      <c r="B42" s="231"/>
      <c r="C42" s="109" t="s">
        <v>140</v>
      </c>
      <c r="D42" s="109" t="s">
        <v>144</v>
      </c>
      <c r="E42" s="109" t="s">
        <v>142</v>
      </c>
      <c r="F42" s="236"/>
      <c r="G42" s="220"/>
    </row>
    <row r="43" spans="1:7" s="108" customFormat="1" ht="15.75" thickBot="1">
      <c r="A43" s="229"/>
      <c r="B43" s="232"/>
      <c r="C43" s="110" t="s">
        <v>111</v>
      </c>
      <c r="D43" s="110" t="s">
        <v>111</v>
      </c>
      <c r="E43" s="110" t="s">
        <v>111</v>
      </c>
      <c r="F43" s="237"/>
      <c r="G43" s="220"/>
    </row>
    <row r="44" spans="1:7" ht="15.75" thickBot="1">
      <c r="A44" s="119" t="s">
        <v>145</v>
      </c>
      <c r="B44" s="120">
        <v>2</v>
      </c>
      <c r="C44" s="121">
        <v>6160</v>
      </c>
      <c r="D44" s="121">
        <v>5386</v>
      </c>
      <c r="E44" s="121">
        <v>6818.33</v>
      </c>
      <c r="F44" s="122">
        <f>6500*B44</f>
        <v>13000</v>
      </c>
      <c r="G44" s="220"/>
    </row>
    <row r="45" spans="1:7" ht="7.5" customHeight="1" thickBot="1">
      <c r="A45" s="123"/>
      <c r="B45" s="124"/>
      <c r="C45" s="125"/>
      <c r="D45" s="126"/>
      <c r="E45" s="126"/>
      <c r="F45" s="127"/>
      <c r="G45" s="220"/>
    </row>
    <row r="46" spans="1:7" s="108" customFormat="1" ht="15" customHeight="1">
      <c r="A46" s="227" t="s">
        <v>106</v>
      </c>
      <c r="B46" s="230" t="s">
        <v>107</v>
      </c>
      <c r="C46" s="233" t="s">
        <v>120</v>
      </c>
      <c r="D46" s="234"/>
      <c r="E46" s="234"/>
      <c r="F46" s="235" t="s">
        <v>109</v>
      </c>
      <c r="G46" s="220"/>
    </row>
    <row r="47" spans="1:7" s="108" customFormat="1" ht="15">
      <c r="A47" s="228"/>
      <c r="B47" s="231"/>
      <c r="C47" s="109" t="s">
        <v>146</v>
      </c>
      <c r="D47" s="109" t="s">
        <v>147</v>
      </c>
      <c r="E47" s="109" t="s">
        <v>148</v>
      </c>
      <c r="F47" s="236"/>
      <c r="G47" s="220"/>
    </row>
    <row r="48" spans="1:7" s="108" customFormat="1" ht="15.75" thickBot="1">
      <c r="A48" s="229"/>
      <c r="B48" s="232"/>
      <c r="C48" s="110" t="s">
        <v>111</v>
      </c>
      <c r="D48" s="110" t="s">
        <v>111</v>
      </c>
      <c r="E48" s="110" t="s">
        <v>111</v>
      </c>
      <c r="F48" s="237"/>
      <c r="G48" s="220"/>
    </row>
    <row r="49" spans="1:7" ht="15">
      <c r="A49" s="128" t="s">
        <v>149</v>
      </c>
      <c r="B49" s="129">
        <v>1</v>
      </c>
      <c r="C49" s="130">
        <v>5290</v>
      </c>
      <c r="D49" s="130">
        <v>7169.9</v>
      </c>
      <c r="E49" s="130">
        <v>7710</v>
      </c>
      <c r="F49" s="131">
        <v>7000</v>
      </c>
      <c r="G49" s="220"/>
    </row>
    <row r="50" ht="7.5" customHeight="1" thickBot="1">
      <c r="G50" s="220"/>
    </row>
    <row r="51" spans="1:7" s="108" customFormat="1" ht="15" customHeight="1">
      <c r="A51" s="227" t="s">
        <v>106</v>
      </c>
      <c r="B51" s="230" t="s">
        <v>107</v>
      </c>
      <c r="C51" s="233" t="s">
        <v>120</v>
      </c>
      <c r="D51" s="234"/>
      <c r="E51" s="234"/>
      <c r="F51" s="235" t="s">
        <v>109</v>
      </c>
      <c r="G51" s="220"/>
    </row>
    <row r="52" spans="1:7" s="108" customFormat="1" ht="15">
      <c r="A52" s="228"/>
      <c r="B52" s="231"/>
      <c r="C52" s="109" t="s">
        <v>150</v>
      </c>
      <c r="D52" s="109" t="s">
        <v>151</v>
      </c>
      <c r="E52" s="109" t="s">
        <v>152</v>
      </c>
      <c r="F52" s="236"/>
      <c r="G52" s="220"/>
    </row>
    <row r="53" spans="1:7" s="108" customFormat="1" ht="15.75" thickBot="1">
      <c r="A53" s="229"/>
      <c r="B53" s="232"/>
      <c r="C53" s="110" t="s">
        <v>111</v>
      </c>
      <c r="D53" s="110" t="s">
        <v>111</v>
      </c>
      <c r="E53" s="110" t="s">
        <v>111</v>
      </c>
      <c r="F53" s="237"/>
      <c r="G53" s="220"/>
    </row>
    <row r="54" spans="1:8" ht="15.75" thickBot="1">
      <c r="A54" s="119" t="s">
        <v>153</v>
      </c>
      <c r="B54" s="120">
        <v>1</v>
      </c>
      <c r="C54" s="121">
        <v>22353</v>
      </c>
      <c r="D54" s="121">
        <v>29005</v>
      </c>
      <c r="E54" s="121">
        <v>17184.2</v>
      </c>
      <c r="F54" s="122">
        <v>26500</v>
      </c>
      <c r="G54" s="220"/>
      <c r="H54" s="132"/>
    </row>
    <row r="55" spans="1:6" ht="7.5" customHeight="1" thickBot="1">
      <c r="A55" s="123"/>
      <c r="B55" s="124"/>
      <c r="C55" s="125"/>
      <c r="D55" s="126"/>
      <c r="E55" s="126"/>
      <c r="F55" s="127"/>
    </row>
    <row r="56" spans="1:7" s="108" customFormat="1" ht="15" customHeight="1">
      <c r="A56" s="227" t="s">
        <v>106</v>
      </c>
      <c r="B56" s="230" t="s">
        <v>107</v>
      </c>
      <c r="C56" s="233" t="s">
        <v>120</v>
      </c>
      <c r="D56" s="234"/>
      <c r="E56" s="234"/>
      <c r="F56" s="235" t="s">
        <v>109</v>
      </c>
      <c r="G56" s="256" t="s">
        <v>154</v>
      </c>
    </row>
    <row r="57" spans="1:7" s="108" customFormat="1" ht="15">
      <c r="A57" s="228"/>
      <c r="B57" s="231"/>
      <c r="C57" s="109" t="s">
        <v>155</v>
      </c>
      <c r="D57" s="109" t="s">
        <v>156</v>
      </c>
      <c r="E57" s="109" t="s">
        <v>157</v>
      </c>
      <c r="F57" s="236"/>
      <c r="G57" s="256"/>
    </row>
    <row r="58" spans="1:7" s="108" customFormat="1" ht="15.75" thickBot="1">
      <c r="A58" s="229"/>
      <c r="B58" s="232"/>
      <c r="C58" s="110" t="s">
        <v>111</v>
      </c>
      <c r="D58" s="110" t="s">
        <v>111</v>
      </c>
      <c r="E58" s="110" t="s">
        <v>111</v>
      </c>
      <c r="F58" s="237"/>
      <c r="G58" s="256"/>
    </row>
    <row r="59" spans="1:7" ht="15.75" thickBot="1">
      <c r="A59" s="174" t="s">
        <v>158</v>
      </c>
      <c r="B59" s="175">
        <v>1</v>
      </c>
      <c r="C59" s="176">
        <v>52920</v>
      </c>
      <c r="D59" s="176">
        <v>15000</v>
      </c>
      <c r="E59" s="176">
        <v>19568</v>
      </c>
      <c r="F59" s="177">
        <v>45000</v>
      </c>
      <c r="G59" s="256"/>
    </row>
    <row r="60" ht="7.5" customHeight="1" thickBot="1">
      <c r="G60" s="256"/>
    </row>
    <row r="61" spans="1:7" s="108" customFormat="1" ht="15" customHeight="1">
      <c r="A61" s="227" t="s">
        <v>106</v>
      </c>
      <c r="B61" s="230" t="s">
        <v>107</v>
      </c>
      <c r="C61" s="233" t="s">
        <v>120</v>
      </c>
      <c r="D61" s="234"/>
      <c r="E61" s="234"/>
      <c r="F61" s="235" t="s">
        <v>109</v>
      </c>
      <c r="G61" s="256"/>
    </row>
    <row r="62" spans="1:7" s="108" customFormat="1" ht="15">
      <c r="A62" s="228"/>
      <c r="B62" s="231"/>
      <c r="C62" s="109" t="s">
        <v>156</v>
      </c>
      <c r="D62" s="109" t="s">
        <v>159</v>
      </c>
      <c r="E62" s="109" t="s">
        <v>160</v>
      </c>
      <c r="F62" s="236"/>
      <c r="G62" s="256"/>
    </row>
    <row r="63" spans="1:7" s="108" customFormat="1" ht="15.75" thickBot="1">
      <c r="A63" s="229"/>
      <c r="B63" s="232"/>
      <c r="C63" s="110" t="s">
        <v>111</v>
      </c>
      <c r="D63" s="110" t="s">
        <v>111</v>
      </c>
      <c r="E63" s="110" t="s">
        <v>111</v>
      </c>
      <c r="F63" s="237"/>
      <c r="G63" s="256"/>
    </row>
    <row r="64" spans="1:8" ht="29.25" thickBot="1">
      <c r="A64" s="174" t="s">
        <v>161</v>
      </c>
      <c r="B64" s="178">
        <v>19400</v>
      </c>
      <c r="C64" s="176">
        <v>1</v>
      </c>
      <c r="D64" s="176">
        <v>1.19</v>
      </c>
      <c r="E64" s="176">
        <v>1.3</v>
      </c>
      <c r="F64" s="179">
        <f>1.2*B64</f>
        <v>23280</v>
      </c>
      <c r="G64" s="256"/>
      <c r="H64" s="133"/>
    </row>
    <row r="65" ht="7.5" customHeight="1" thickBot="1">
      <c r="G65" s="256"/>
    </row>
    <row r="66" spans="1:7" s="108" customFormat="1" ht="15" customHeight="1">
      <c r="A66" s="227" t="s">
        <v>106</v>
      </c>
      <c r="B66" s="230" t="s">
        <v>107</v>
      </c>
      <c r="C66" s="233" t="s">
        <v>120</v>
      </c>
      <c r="D66" s="234"/>
      <c r="E66" s="234"/>
      <c r="F66" s="235" t="s">
        <v>109</v>
      </c>
      <c r="G66" s="256"/>
    </row>
    <row r="67" spans="1:7" s="108" customFormat="1" ht="15">
      <c r="A67" s="228"/>
      <c r="B67" s="231"/>
      <c r="C67" s="109" t="s">
        <v>156</v>
      </c>
      <c r="D67" s="109" t="s">
        <v>160</v>
      </c>
      <c r="E67" s="109"/>
      <c r="F67" s="236"/>
      <c r="G67" s="256"/>
    </row>
    <row r="68" spans="1:7" s="108" customFormat="1" ht="15.75" thickBot="1">
      <c r="A68" s="229"/>
      <c r="B68" s="232"/>
      <c r="C68" s="110" t="s">
        <v>111</v>
      </c>
      <c r="D68" s="110" t="s">
        <v>111</v>
      </c>
      <c r="E68" s="110" t="s">
        <v>111</v>
      </c>
      <c r="F68" s="237"/>
      <c r="G68" s="256"/>
    </row>
    <row r="69" spans="1:8" ht="15.75" thickBot="1">
      <c r="A69" s="134" t="s">
        <v>162</v>
      </c>
      <c r="B69" s="135">
        <v>50</v>
      </c>
      <c r="C69" s="136">
        <v>9</v>
      </c>
      <c r="D69" s="136">
        <v>14.9</v>
      </c>
      <c r="E69" s="136"/>
      <c r="F69" s="137">
        <f>13.18*B69</f>
        <v>659</v>
      </c>
      <c r="G69" s="256"/>
      <c r="H69" s="133"/>
    </row>
    <row r="70" spans="7:8" ht="7.5" customHeight="1" thickBot="1">
      <c r="G70" s="256"/>
      <c r="H70" s="132"/>
    </row>
    <row r="71" spans="1:7" s="108" customFormat="1" ht="15" customHeight="1">
      <c r="A71" s="227" t="s">
        <v>106</v>
      </c>
      <c r="B71" s="230" t="s">
        <v>107</v>
      </c>
      <c r="C71" s="233" t="s">
        <v>120</v>
      </c>
      <c r="D71" s="234"/>
      <c r="E71" s="234"/>
      <c r="F71" s="235" t="s">
        <v>109</v>
      </c>
      <c r="G71" s="256"/>
    </row>
    <row r="72" spans="1:7" s="108" customFormat="1" ht="15">
      <c r="A72" s="228"/>
      <c r="B72" s="231"/>
      <c r="C72" s="109" t="s">
        <v>163</v>
      </c>
      <c r="D72" s="109" t="s">
        <v>164</v>
      </c>
      <c r="E72" s="109" t="s">
        <v>165</v>
      </c>
      <c r="F72" s="236"/>
      <c r="G72" s="256"/>
    </row>
    <row r="73" spans="1:7" s="108" customFormat="1" ht="15.75" thickBot="1">
      <c r="A73" s="229"/>
      <c r="B73" s="232"/>
      <c r="C73" s="110" t="s">
        <v>111</v>
      </c>
      <c r="D73" s="110" t="s">
        <v>111</v>
      </c>
      <c r="E73" s="110" t="s">
        <v>111</v>
      </c>
      <c r="F73" s="237"/>
      <c r="G73" s="256"/>
    </row>
    <row r="74" spans="1:8" ht="15.75" thickBot="1">
      <c r="A74" s="134" t="s">
        <v>166</v>
      </c>
      <c r="B74" s="135">
        <v>10</v>
      </c>
      <c r="C74" s="136">
        <v>1099</v>
      </c>
      <c r="D74" s="136">
        <v>1807</v>
      </c>
      <c r="E74" s="136">
        <v>1449.6</v>
      </c>
      <c r="F74" s="137">
        <f>1752*B74</f>
        <v>17520</v>
      </c>
      <c r="G74" s="256"/>
      <c r="H74" s="133"/>
    </row>
    <row r="75" spans="1:8" ht="7.5" customHeight="1" thickBot="1">
      <c r="A75" s="138"/>
      <c r="B75" s="139"/>
      <c r="C75" s="126"/>
      <c r="D75" s="140"/>
      <c r="E75" s="126"/>
      <c r="F75" s="141"/>
      <c r="G75" s="256"/>
      <c r="H75" s="132"/>
    </row>
    <row r="76" spans="1:7" s="108" customFormat="1" ht="15" customHeight="1">
      <c r="A76" s="227" t="s">
        <v>106</v>
      </c>
      <c r="B76" s="230" t="s">
        <v>107</v>
      </c>
      <c r="C76" s="233" t="s">
        <v>120</v>
      </c>
      <c r="D76" s="234"/>
      <c r="E76" s="234"/>
      <c r="F76" s="235" t="s">
        <v>109</v>
      </c>
      <c r="G76" s="256"/>
    </row>
    <row r="77" spans="1:7" s="108" customFormat="1" ht="15">
      <c r="A77" s="228"/>
      <c r="B77" s="231"/>
      <c r="C77" s="250" t="s">
        <v>167</v>
      </c>
      <c r="D77" s="251"/>
      <c r="E77" s="252"/>
      <c r="F77" s="236"/>
      <c r="G77" s="256"/>
    </row>
    <row r="78" spans="1:7" s="108" customFormat="1" ht="15.75" thickBot="1">
      <c r="A78" s="229"/>
      <c r="B78" s="232"/>
      <c r="C78" s="110" t="s">
        <v>111</v>
      </c>
      <c r="D78" s="110" t="s">
        <v>111</v>
      </c>
      <c r="E78" s="110" t="s">
        <v>111</v>
      </c>
      <c r="F78" s="237"/>
      <c r="G78" s="256"/>
    </row>
    <row r="79" spans="1:7" ht="15.75" thickBot="1">
      <c r="A79" s="134" t="s">
        <v>168</v>
      </c>
      <c r="B79" s="135">
        <v>42</v>
      </c>
      <c r="C79" s="247">
        <v>100</v>
      </c>
      <c r="D79" s="248"/>
      <c r="E79" s="249"/>
      <c r="F79" s="137">
        <v>4200</v>
      </c>
      <c r="G79" s="256"/>
    </row>
    <row r="80" ht="7.5" customHeight="1" thickBot="1">
      <c r="G80" s="256"/>
    </row>
    <row r="81" spans="1:7" s="108" customFormat="1" ht="15" customHeight="1">
      <c r="A81" s="227" t="s">
        <v>106</v>
      </c>
      <c r="B81" s="230" t="s">
        <v>107</v>
      </c>
      <c r="C81" s="233" t="s">
        <v>120</v>
      </c>
      <c r="D81" s="234"/>
      <c r="E81" s="234"/>
      <c r="F81" s="235" t="s">
        <v>109</v>
      </c>
      <c r="G81" s="256"/>
    </row>
    <row r="82" spans="1:7" s="108" customFormat="1" ht="15">
      <c r="A82" s="228"/>
      <c r="B82" s="231"/>
      <c r="C82" s="250" t="s">
        <v>167</v>
      </c>
      <c r="D82" s="251"/>
      <c r="E82" s="252"/>
      <c r="F82" s="236"/>
      <c r="G82" s="256"/>
    </row>
    <row r="83" spans="1:7" s="108" customFormat="1" ht="15.75" thickBot="1">
      <c r="A83" s="229"/>
      <c r="B83" s="232"/>
      <c r="C83" s="110" t="s">
        <v>111</v>
      </c>
      <c r="D83" s="110" t="s">
        <v>111</v>
      </c>
      <c r="E83" s="110" t="s">
        <v>111</v>
      </c>
      <c r="F83" s="237"/>
      <c r="G83" s="256"/>
    </row>
    <row r="84" spans="1:7" ht="15.75" thickBot="1">
      <c r="A84" s="134" t="s">
        <v>169</v>
      </c>
      <c r="B84" s="135">
        <v>2</v>
      </c>
      <c r="C84" s="247">
        <v>9000</v>
      </c>
      <c r="D84" s="248"/>
      <c r="E84" s="249"/>
      <c r="F84" s="137">
        <v>18000</v>
      </c>
      <c r="G84" s="256"/>
    </row>
    <row r="85" ht="7.5" customHeight="1" thickBot="1">
      <c r="G85" s="256"/>
    </row>
    <row r="86" spans="1:7" s="108" customFormat="1" ht="15" customHeight="1">
      <c r="A86" s="227" t="s">
        <v>106</v>
      </c>
      <c r="B86" s="230" t="s">
        <v>107</v>
      </c>
      <c r="C86" s="233" t="s">
        <v>120</v>
      </c>
      <c r="D86" s="234"/>
      <c r="E86" s="234"/>
      <c r="F86" s="235" t="s">
        <v>109</v>
      </c>
      <c r="G86" s="256"/>
    </row>
    <row r="87" spans="1:7" s="108" customFormat="1" ht="15">
      <c r="A87" s="228"/>
      <c r="B87" s="231"/>
      <c r="C87" s="109" t="s">
        <v>170</v>
      </c>
      <c r="D87" s="109" t="s">
        <v>171</v>
      </c>
      <c r="E87" s="109" t="s">
        <v>172</v>
      </c>
      <c r="F87" s="236"/>
      <c r="G87" s="256"/>
    </row>
    <row r="88" spans="1:7" s="108" customFormat="1" ht="15.75" thickBot="1">
      <c r="A88" s="229"/>
      <c r="B88" s="232"/>
      <c r="C88" s="110" t="s">
        <v>111</v>
      </c>
      <c r="D88" s="110" t="s">
        <v>111</v>
      </c>
      <c r="E88" s="110" t="s">
        <v>111</v>
      </c>
      <c r="F88" s="237"/>
      <c r="G88" s="256"/>
    </row>
    <row r="89" spans="1:8" ht="15.75" thickBot="1">
      <c r="A89" s="142" t="s">
        <v>173</v>
      </c>
      <c r="B89" s="143">
        <v>1</v>
      </c>
      <c r="C89" s="144">
        <v>2297</v>
      </c>
      <c r="D89" s="144">
        <v>3059</v>
      </c>
      <c r="E89" s="144">
        <v>2200</v>
      </c>
      <c r="F89" s="145">
        <v>3000</v>
      </c>
      <c r="G89" s="256"/>
      <c r="H89" s="133"/>
    </row>
    <row r="90" ht="7.5" customHeight="1" thickBot="1">
      <c r="G90" s="256"/>
    </row>
    <row r="91" spans="1:7" s="108" customFormat="1" ht="15" customHeight="1">
      <c r="A91" s="227" t="s">
        <v>106</v>
      </c>
      <c r="B91" s="230" t="s">
        <v>107</v>
      </c>
      <c r="C91" s="233" t="s">
        <v>120</v>
      </c>
      <c r="D91" s="234"/>
      <c r="E91" s="234"/>
      <c r="F91" s="235" t="s">
        <v>109</v>
      </c>
      <c r="G91" s="256"/>
    </row>
    <row r="92" spans="1:7" s="108" customFormat="1" ht="15">
      <c r="A92" s="228"/>
      <c r="B92" s="231"/>
      <c r="C92" s="109" t="s">
        <v>174</v>
      </c>
      <c r="D92" s="109" t="s">
        <v>175</v>
      </c>
      <c r="E92" s="109" t="s">
        <v>176</v>
      </c>
      <c r="F92" s="236"/>
      <c r="G92" s="256"/>
    </row>
    <row r="93" spans="1:7" s="108" customFormat="1" ht="15.75" thickBot="1">
      <c r="A93" s="229"/>
      <c r="B93" s="232"/>
      <c r="C93" s="110" t="s">
        <v>111</v>
      </c>
      <c r="D93" s="110" t="s">
        <v>111</v>
      </c>
      <c r="E93" s="110" t="s">
        <v>111</v>
      </c>
      <c r="F93" s="237"/>
      <c r="G93" s="256"/>
    </row>
    <row r="94" spans="1:8" ht="15.75" thickBot="1">
      <c r="A94" s="142" t="s">
        <v>177</v>
      </c>
      <c r="B94" s="143">
        <v>8</v>
      </c>
      <c r="C94" s="144">
        <v>300</v>
      </c>
      <c r="D94" s="144">
        <v>329</v>
      </c>
      <c r="E94" s="146">
        <v>339.47</v>
      </c>
      <c r="F94" s="145">
        <f>320*B94</f>
        <v>2560</v>
      </c>
      <c r="G94" s="256"/>
      <c r="H94" s="132"/>
    </row>
    <row r="95" ht="7.5" customHeight="1" thickBot="1">
      <c r="G95" s="256"/>
    </row>
    <row r="96" spans="1:7" s="108" customFormat="1" ht="15" customHeight="1">
      <c r="A96" s="227" t="s">
        <v>106</v>
      </c>
      <c r="B96" s="230" t="s">
        <v>107</v>
      </c>
      <c r="C96" s="233" t="s">
        <v>120</v>
      </c>
      <c r="D96" s="234"/>
      <c r="E96" s="234"/>
      <c r="F96" s="235" t="s">
        <v>109</v>
      </c>
      <c r="G96" s="256"/>
    </row>
    <row r="97" spans="1:7" s="108" customFormat="1" ht="15">
      <c r="A97" s="228"/>
      <c r="B97" s="231"/>
      <c r="C97" s="250" t="s">
        <v>178</v>
      </c>
      <c r="D97" s="251"/>
      <c r="E97" s="252"/>
      <c r="F97" s="236"/>
      <c r="G97" s="256"/>
    </row>
    <row r="98" spans="1:7" s="108" customFormat="1" ht="15.75" thickBot="1">
      <c r="A98" s="229"/>
      <c r="B98" s="232"/>
      <c r="C98" s="110" t="s">
        <v>111</v>
      </c>
      <c r="D98" s="110" t="s">
        <v>111</v>
      </c>
      <c r="E98" s="110" t="s">
        <v>111</v>
      </c>
      <c r="F98" s="237"/>
      <c r="G98" s="256"/>
    </row>
    <row r="99" spans="1:8" ht="15">
      <c r="A99" s="128" t="s">
        <v>179</v>
      </c>
      <c r="B99" s="129">
        <v>1</v>
      </c>
      <c r="C99" s="253">
        <v>20000</v>
      </c>
      <c r="D99" s="254"/>
      <c r="E99" s="255"/>
      <c r="F99" s="131">
        <f>C99*B99</f>
        <v>20000</v>
      </c>
      <c r="G99" s="256"/>
      <c r="H99" s="132"/>
    </row>
    <row r="100" ht="7.5" customHeight="1" thickBot="1"/>
    <row r="101" spans="1:7" s="108" customFormat="1" ht="15" customHeight="1">
      <c r="A101" s="227" t="s">
        <v>106</v>
      </c>
      <c r="B101" s="230" t="s">
        <v>107</v>
      </c>
      <c r="C101" s="233" t="s">
        <v>120</v>
      </c>
      <c r="D101" s="234"/>
      <c r="E101" s="234"/>
      <c r="F101" s="235" t="s">
        <v>109</v>
      </c>
      <c r="G101" s="238" t="s">
        <v>180</v>
      </c>
    </row>
    <row r="102" spans="1:7" s="108" customFormat="1" ht="15">
      <c r="A102" s="228"/>
      <c r="B102" s="231"/>
      <c r="C102" s="109" t="s">
        <v>181</v>
      </c>
      <c r="D102" s="109" t="s">
        <v>182</v>
      </c>
      <c r="E102" s="109" t="s">
        <v>183</v>
      </c>
      <c r="F102" s="236"/>
      <c r="G102" s="238"/>
    </row>
    <row r="103" spans="1:7" s="108" customFormat="1" ht="15.75" thickBot="1">
      <c r="A103" s="229"/>
      <c r="B103" s="232"/>
      <c r="C103" s="110" t="s">
        <v>111</v>
      </c>
      <c r="D103" s="110" t="s">
        <v>111</v>
      </c>
      <c r="E103" s="110" t="s">
        <v>111</v>
      </c>
      <c r="F103" s="237"/>
      <c r="G103" s="238"/>
    </row>
    <row r="104" spans="1:7" ht="15.75" thickBot="1">
      <c r="A104" s="119" t="s">
        <v>184</v>
      </c>
      <c r="B104" s="135">
        <v>4</v>
      </c>
      <c r="C104" s="121">
        <v>930</v>
      </c>
      <c r="D104" s="121">
        <v>930.32</v>
      </c>
      <c r="E104" s="121">
        <v>270</v>
      </c>
      <c r="F104" s="122">
        <f>930*B104</f>
        <v>3720</v>
      </c>
      <c r="G104" s="238"/>
    </row>
    <row r="105" ht="7.5" customHeight="1" thickBot="1">
      <c r="G105" s="238"/>
    </row>
    <row r="106" spans="1:7" s="108" customFormat="1" ht="15" customHeight="1">
      <c r="A106" s="227" t="s">
        <v>106</v>
      </c>
      <c r="B106" s="230" t="s">
        <v>107</v>
      </c>
      <c r="C106" s="233" t="s">
        <v>120</v>
      </c>
      <c r="D106" s="234"/>
      <c r="E106" s="234"/>
      <c r="F106" s="235" t="s">
        <v>109</v>
      </c>
      <c r="G106" s="238"/>
    </row>
    <row r="107" spans="1:7" s="108" customFormat="1" ht="15">
      <c r="A107" s="228"/>
      <c r="B107" s="231"/>
      <c r="C107" s="109" t="s">
        <v>181</v>
      </c>
      <c r="D107" s="109" t="s">
        <v>185</v>
      </c>
      <c r="E107" s="109" t="s">
        <v>186</v>
      </c>
      <c r="F107" s="236"/>
      <c r="G107" s="238"/>
    </row>
    <row r="108" spans="1:7" s="108" customFormat="1" ht="15.75" thickBot="1">
      <c r="A108" s="229"/>
      <c r="B108" s="232"/>
      <c r="C108" s="110" t="s">
        <v>111</v>
      </c>
      <c r="D108" s="110" t="s">
        <v>111</v>
      </c>
      <c r="E108" s="110" t="s">
        <v>111</v>
      </c>
      <c r="F108" s="237"/>
      <c r="G108" s="238"/>
    </row>
    <row r="109" spans="1:9" ht="15.75" thickBot="1">
      <c r="A109" s="119" t="s">
        <v>187</v>
      </c>
      <c r="B109" s="135">
        <v>4</v>
      </c>
      <c r="C109" s="121">
        <v>567.6</v>
      </c>
      <c r="D109" s="121">
        <v>581.9</v>
      </c>
      <c r="E109" s="121">
        <v>594</v>
      </c>
      <c r="F109" s="122">
        <f>580*B109</f>
        <v>2320</v>
      </c>
      <c r="G109" s="238"/>
      <c r="I109" s="132"/>
    </row>
    <row r="110" ht="7.5" customHeight="1" thickBot="1">
      <c r="G110" s="238"/>
    </row>
    <row r="111" spans="1:7" s="108" customFormat="1" ht="15" customHeight="1">
      <c r="A111" s="227" t="s">
        <v>106</v>
      </c>
      <c r="B111" s="230" t="s">
        <v>107</v>
      </c>
      <c r="C111" s="233" t="s">
        <v>120</v>
      </c>
      <c r="D111" s="234"/>
      <c r="E111" s="234"/>
      <c r="F111" s="235" t="s">
        <v>109</v>
      </c>
      <c r="G111" s="238"/>
    </row>
    <row r="112" spans="1:7" s="108" customFormat="1" ht="15">
      <c r="A112" s="228"/>
      <c r="B112" s="231"/>
      <c r="C112" s="109" t="s">
        <v>181</v>
      </c>
      <c r="D112" s="109" t="s">
        <v>188</v>
      </c>
      <c r="E112" s="109" t="s">
        <v>189</v>
      </c>
      <c r="F112" s="236"/>
      <c r="G112" s="238"/>
    </row>
    <row r="113" spans="1:7" s="108" customFormat="1" ht="15.75" thickBot="1">
      <c r="A113" s="229"/>
      <c r="B113" s="232"/>
      <c r="C113" s="110" t="s">
        <v>111</v>
      </c>
      <c r="D113" s="110" t="s">
        <v>111</v>
      </c>
      <c r="E113" s="110" t="s">
        <v>111</v>
      </c>
      <c r="F113" s="237"/>
      <c r="G113" s="238"/>
    </row>
    <row r="114" spans="1:8" ht="15.75" thickBot="1">
      <c r="A114" s="119" t="s">
        <v>190</v>
      </c>
      <c r="B114" s="120">
        <v>2</v>
      </c>
      <c r="C114" s="121">
        <v>770.9</v>
      </c>
      <c r="D114" s="136">
        <v>611.1</v>
      </c>
      <c r="E114" s="136">
        <v>1036.63</v>
      </c>
      <c r="F114" s="122">
        <f>910*2</f>
        <v>1820</v>
      </c>
      <c r="G114" s="238"/>
      <c r="H114" s="133"/>
    </row>
    <row r="115" ht="7.5" customHeight="1" thickBot="1">
      <c r="G115" s="238"/>
    </row>
    <row r="116" spans="1:9" s="108" customFormat="1" ht="15" customHeight="1">
      <c r="A116" s="227" t="s">
        <v>106</v>
      </c>
      <c r="B116" s="230" t="s">
        <v>107</v>
      </c>
      <c r="C116" s="233" t="s">
        <v>120</v>
      </c>
      <c r="D116" s="234"/>
      <c r="E116" s="234"/>
      <c r="F116" s="235" t="s">
        <v>109</v>
      </c>
      <c r="G116" s="238"/>
      <c r="I116" s="147"/>
    </row>
    <row r="117" spans="1:7" s="108" customFormat="1" ht="15">
      <c r="A117" s="228"/>
      <c r="B117" s="231"/>
      <c r="C117" s="109" t="s">
        <v>181</v>
      </c>
      <c r="D117" s="109" t="s">
        <v>183</v>
      </c>
      <c r="E117" s="109" t="s">
        <v>191</v>
      </c>
      <c r="F117" s="236"/>
      <c r="G117" s="238"/>
    </row>
    <row r="118" spans="1:7" s="108" customFormat="1" ht="15.75" thickBot="1">
      <c r="A118" s="229"/>
      <c r="B118" s="232"/>
      <c r="C118" s="110" t="s">
        <v>111</v>
      </c>
      <c r="D118" s="110" t="s">
        <v>111</v>
      </c>
      <c r="E118" s="110" t="s">
        <v>111</v>
      </c>
      <c r="F118" s="237"/>
      <c r="G118" s="238"/>
    </row>
    <row r="119" spans="1:7" ht="15.75" thickBot="1">
      <c r="A119" s="119" t="s">
        <v>192</v>
      </c>
      <c r="B119" s="120">
        <v>2</v>
      </c>
      <c r="C119" s="121">
        <v>646.62</v>
      </c>
      <c r="D119" s="148">
        <v>330</v>
      </c>
      <c r="E119" s="121">
        <v>603.75</v>
      </c>
      <c r="F119" s="122">
        <f>630*B119</f>
        <v>1260</v>
      </c>
      <c r="G119" s="238"/>
    </row>
    <row r="120" spans="1:7" ht="7.5" customHeight="1" thickBot="1">
      <c r="A120" s="138"/>
      <c r="B120" s="139"/>
      <c r="C120" s="126"/>
      <c r="D120" s="140"/>
      <c r="E120" s="126"/>
      <c r="F120" s="141"/>
      <c r="G120" s="238"/>
    </row>
    <row r="121" spans="1:7" s="108" customFormat="1" ht="15" customHeight="1">
      <c r="A121" s="227" t="s">
        <v>106</v>
      </c>
      <c r="B121" s="230" t="s">
        <v>107</v>
      </c>
      <c r="C121" s="233" t="s">
        <v>120</v>
      </c>
      <c r="D121" s="234"/>
      <c r="E121" s="234"/>
      <c r="F121" s="235" t="s">
        <v>109</v>
      </c>
      <c r="G121" s="238"/>
    </row>
    <row r="122" spans="1:7" s="108" customFormat="1" ht="15">
      <c r="A122" s="228"/>
      <c r="B122" s="231"/>
      <c r="C122" s="250" t="s">
        <v>193</v>
      </c>
      <c r="D122" s="251"/>
      <c r="E122" s="252"/>
      <c r="F122" s="236"/>
      <c r="G122" s="238"/>
    </row>
    <row r="123" spans="1:7" s="108" customFormat="1" ht="15.75" thickBot="1">
      <c r="A123" s="229"/>
      <c r="B123" s="232"/>
      <c r="C123" s="110" t="s">
        <v>111</v>
      </c>
      <c r="D123" s="110" t="s">
        <v>111</v>
      </c>
      <c r="E123" s="110" t="s">
        <v>111</v>
      </c>
      <c r="F123" s="237"/>
      <c r="G123" s="238"/>
    </row>
    <row r="124" spans="1:7" s="108" customFormat="1" ht="15.75" thickBot="1">
      <c r="A124" s="149" t="s">
        <v>194</v>
      </c>
      <c r="B124" s="150">
        <v>1</v>
      </c>
      <c r="C124" s="257">
        <v>3560</v>
      </c>
      <c r="D124" s="258"/>
      <c r="E124" s="259"/>
      <c r="F124" s="151">
        <v>3560</v>
      </c>
      <c r="G124" s="238"/>
    </row>
    <row r="125" ht="7.5" customHeight="1" thickBot="1">
      <c r="G125" s="238"/>
    </row>
    <row r="126" spans="1:7" s="108" customFormat="1" ht="15" customHeight="1">
      <c r="A126" s="227" t="s">
        <v>106</v>
      </c>
      <c r="B126" s="230" t="s">
        <v>107</v>
      </c>
      <c r="C126" s="233" t="s">
        <v>120</v>
      </c>
      <c r="D126" s="234"/>
      <c r="E126" s="234"/>
      <c r="F126" s="235" t="s">
        <v>109</v>
      </c>
      <c r="G126" s="238"/>
    </row>
    <row r="127" spans="1:7" s="108" customFormat="1" ht="15">
      <c r="A127" s="228"/>
      <c r="B127" s="231"/>
      <c r="C127" s="109" t="s">
        <v>195</v>
      </c>
      <c r="D127" s="109" t="s">
        <v>196</v>
      </c>
      <c r="E127" s="109" t="s">
        <v>197</v>
      </c>
      <c r="F127" s="236"/>
      <c r="G127" s="238"/>
    </row>
    <row r="128" spans="1:7" s="108" customFormat="1" ht="15.75" thickBot="1">
      <c r="A128" s="229"/>
      <c r="B128" s="232"/>
      <c r="C128" s="110" t="s">
        <v>111</v>
      </c>
      <c r="D128" s="110" t="s">
        <v>111</v>
      </c>
      <c r="E128" s="110" t="s">
        <v>111</v>
      </c>
      <c r="F128" s="237"/>
      <c r="G128" s="238"/>
    </row>
    <row r="129" spans="1:8" ht="15">
      <c r="A129" s="128" t="s">
        <v>198</v>
      </c>
      <c r="B129" s="129">
        <v>7</v>
      </c>
      <c r="C129" s="130">
        <v>1274.15</v>
      </c>
      <c r="D129" s="130">
        <v>2441.5</v>
      </c>
      <c r="E129" s="130">
        <v>255</v>
      </c>
      <c r="F129" s="131">
        <f>1500*B129</f>
        <v>10500</v>
      </c>
      <c r="G129" s="238"/>
      <c r="H129" s="132"/>
    </row>
    <row r="130" ht="7.5" customHeight="1" thickBot="1"/>
    <row r="131" spans="1:7" s="108" customFormat="1" ht="15" customHeight="1">
      <c r="A131" s="227" t="s">
        <v>106</v>
      </c>
      <c r="B131" s="230" t="s">
        <v>107</v>
      </c>
      <c r="C131" s="233" t="s">
        <v>120</v>
      </c>
      <c r="D131" s="234"/>
      <c r="E131" s="234"/>
      <c r="F131" s="235" t="s">
        <v>109</v>
      </c>
      <c r="G131" s="262" t="s">
        <v>199</v>
      </c>
    </row>
    <row r="132" spans="1:7" s="108" customFormat="1" ht="15">
      <c r="A132" s="228"/>
      <c r="B132" s="231"/>
      <c r="C132" s="109" t="s">
        <v>200</v>
      </c>
      <c r="D132" s="109" t="s">
        <v>201</v>
      </c>
      <c r="E132" s="109" t="s">
        <v>202</v>
      </c>
      <c r="F132" s="236"/>
      <c r="G132" s="262"/>
    </row>
    <row r="133" spans="1:7" s="108" customFormat="1" ht="15.75" thickBot="1">
      <c r="A133" s="229"/>
      <c r="B133" s="232"/>
      <c r="C133" s="110" t="s">
        <v>111</v>
      </c>
      <c r="D133" s="110" t="s">
        <v>111</v>
      </c>
      <c r="E133" s="110" t="s">
        <v>111</v>
      </c>
      <c r="F133" s="237"/>
      <c r="G133" s="262"/>
    </row>
    <row r="134" spans="1:8" ht="15.75" thickBot="1">
      <c r="A134" s="142" t="s">
        <v>203</v>
      </c>
      <c r="B134" s="143">
        <v>5</v>
      </c>
      <c r="C134" s="144">
        <v>669</v>
      </c>
      <c r="D134" s="144">
        <v>1699</v>
      </c>
      <c r="E134" s="144">
        <v>2899</v>
      </c>
      <c r="F134" s="145">
        <f>2500*B134-74.56</f>
        <v>12425.44</v>
      </c>
      <c r="G134" s="262"/>
      <c r="H134" s="133"/>
    </row>
    <row r="135" ht="7.5" customHeight="1" thickBot="1"/>
    <row r="136" spans="1:7" s="108" customFormat="1" ht="15" customHeight="1">
      <c r="A136" s="227" t="s">
        <v>106</v>
      </c>
      <c r="B136" s="230" t="s">
        <v>107</v>
      </c>
      <c r="C136" s="233" t="s">
        <v>120</v>
      </c>
      <c r="D136" s="234"/>
      <c r="E136" s="234"/>
      <c r="F136" s="235" t="s">
        <v>109</v>
      </c>
      <c r="G136" s="263" t="s">
        <v>204</v>
      </c>
    </row>
    <row r="137" spans="1:7" s="108" customFormat="1" ht="15">
      <c r="A137" s="228"/>
      <c r="B137" s="231"/>
      <c r="C137" s="109" t="s">
        <v>205</v>
      </c>
      <c r="D137" s="109" t="s">
        <v>206</v>
      </c>
      <c r="E137" s="109"/>
      <c r="F137" s="236"/>
      <c r="G137" s="263"/>
    </row>
    <row r="138" spans="1:7" s="108" customFormat="1" ht="15.75" thickBot="1">
      <c r="A138" s="229"/>
      <c r="B138" s="232"/>
      <c r="C138" s="110" t="s">
        <v>111</v>
      </c>
      <c r="D138" s="110" t="s">
        <v>111</v>
      </c>
      <c r="E138" s="110" t="s">
        <v>111</v>
      </c>
      <c r="F138" s="237"/>
      <c r="G138" s="263"/>
    </row>
    <row r="139" spans="1:7" ht="43.5" thickBot="1">
      <c r="A139" s="142" t="s">
        <v>207</v>
      </c>
      <c r="B139" s="143">
        <v>200</v>
      </c>
      <c r="C139" s="144">
        <v>52.59</v>
      </c>
      <c r="D139" s="144">
        <v>57.11</v>
      </c>
      <c r="E139" s="152"/>
      <c r="F139" s="145">
        <f>55*B139</f>
        <v>11000</v>
      </c>
      <c r="G139" s="263"/>
    </row>
    <row r="140" ht="6" customHeight="1" thickBot="1">
      <c r="G140" s="263"/>
    </row>
    <row r="141" spans="1:7" s="108" customFormat="1" ht="15" customHeight="1">
      <c r="A141" s="227" t="s">
        <v>106</v>
      </c>
      <c r="B141" s="230" t="s">
        <v>107</v>
      </c>
      <c r="C141" s="233" t="s">
        <v>120</v>
      </c>
      <c r="D141" s="234"/>
      <c r="E141" s="234"/>
      <c r="F141" s="235" t="s">
        <v>109</v>
      </c>
      <c r="G141" s="263"/>
    </row>
    <row r="142" spans="1:7" s="108" customFormat="1" ht="15">
      <c r="A142" s="228"/>
      <c r="B142" s="231"/>
      <c r="C142" s="109" t="s">
        <v>205</v>
      </c>
      <c r="D142" s="109" t="s">
        <v>206</v>
      </c>
      <c r="E142" s="109" t="s">
        <v>208</v>
      </c>
      <c r="F142" s="236"/>
      <c r="G142" s="263"/>
    </row>
    <row r="143" spans="1:7" s="108" customFormat="1" ht="15.75" thickBot="1">
      <c r="A143" s="229"/>
      <c r="B143" s="232"/>
      <c r="C143" s="110" t="s">
        <v>111</v>
      </c>
      <c r="D143" s="110" t="s">
        <v>111</v>
      </c>
      <c r="E143" s="110" t="s">
        <v>111</v>
      </c>
      <c r="F143" s="237"/>
      <c r="G143" s="263"/>
    </row>
    <row r="144" spans="1:7" ht="43.5" thickBot="1">
      <c r="A144" s="142" t="s">
        <v>209</v>
      </c>
      <c r="B144" s="143">
        <v>20</v>
      </c>
      <c r="C144" s="144">
        <v>163.73</v>
      </c>
      <c r="D144" s="144">
        <v>204.84</v>
      </c>
      <c r="E144" s="152">
        <f>10132/20</f>
        <v>506.6</v>
      </c>
      <c r="F144" s="145">
        <f>395*B144+0.12</f>
        <v>7900.12</v>
      </c>
      <c r="G144" s="263"/>
    </row>
    <row r="145" spans="1:6" s="157" customFormat="1" ht="8.25" customHeight="1" thickBot="1">
      <c r="A145" s="153"/>
      <c r="B145" s="154"/>
      <c r="C145" s="155"/>
      <c r="D145" s="155"/>
      <c r="E145" s="126"/>
      <c r="F145" s="156"/>
    </row>
    <row r="146" spans="1:2" s="160" customFormat="1" ht="12.75">
      <c r="A146" s="158" t="s">
        <v>210</v>
      </c>
      <c r="B146" s="159">
        <v>2678748.54</v>
      </c>
    </row>
    <row r="147" spans="1:6" s="160" customFormat="1" ht="13.5" thickBot="1">
      <c r="A147" s="161" t="s">
        <v>211</v>
      </c>
      <c r="B147" s="162">
        <v>1875123.98</v>
      </c>
      <c r="F147" s="163"/>
    </row>
    <row r="148" spans="1:6" s="160" customFormat="1" ht="15.75" thickBot="1">
      <c r="A148" s="164" t="s">
        <v>212</v>
      </c>
      <c r="B148" s="165">
        <v>803624.56</v>
      </c>
      <c r="D148" s="260" t="s">
        <v>213</v>
      </c>
      <c r="E148" s="261"/>
      <c r="F148" s="166">
        <f>E11+F17+F24+F29+F49+F34+F39+F44+F54+F104+F109+F114+F119+F59+F64+F69+F74+F79+F84+F124+F94+F134+F129+F139+F144+F89+F99</f>
        <v>803624.5599999999</v>
      </c>
    </row>
    <row r="149" spans="2:6" ht="15">
      <c r="B149" s="167"/>
      <c r="F149" s="132"/>
    </row>
    <row r="150" spans="1:5" ht="15">
      <c r="A150" s="168"/>
      <c r="B150" s="169"/>
      <c r="C150" s="170"/>
      <c r="D150" s="171"/>
      <c r="E150" s="168"/>
    </row>
    <row r="151" ht="15">
      <c r="C151" s="172"/>
    </row>
    <row r="152" spans="3:6" ht="15">
      <c r="C152" s="132"/>
      <c r="F152" s="132"/>
    </row>
    <row r="153" ht="15">
      <c r="F153" s="132"/>
    </row>
    <row r="154" ht="15" customHeight="1">
      <c r="C154" s="132"/>
    </row>
    <row r="156" ht="15">
      <c r="C156" s="173"/>
    </row>
    <row r="157" ht="15">
      <c r="F157" s="132"/>
    </row>
    <row r="159" ht="15" customHeight="1"/>
    <row r="164" ht="15" customHeight="1"/>
    <row r="169" ht="15" customHeight="1"/>
  </sheetData>
  <sheetProtection/>
  <mergeCells count="129">
    <mergeCell ref="F141:F143"/>
    <mergeCell ref="A131:A133"/>
    <mergeCell ref="B131:B133"/>
    <mergeCell ref="C131:E131"/>
    <mergeCell ref="F131:F133"/>
    <mergeCell ref="D148:E148"/>
    <mergeCell ref="G131:G134"/>
    <mergeCell ref="A136:A138"/>
    <mergeCell ref="B136:B138"/>
    <mergeCell ref="C136:E136"/>
    <mergeCell ref="F136:F138"/>
    <mergeCell ref="G136:G144"/>
    <mergeCell ref="A141:A143"/>
    <mergeCell ref="B141:B143"/>
    <mergeCell ref="C141:E141"/>
    <mergeCell ref="F121:F123"/>
    <mergeCell ref="C122:E122"/>
    <mergeCell ref="C124:E124"/>
    <mergeCell ref="A116:A118"/>
    <mergeCell ref="B116:B118"/>
    <mergeCell ref="C116:E116"/>
    <mergeCell ref="F116:F118"/>
    <mergeCell ref="G101:G129"/>
    <mergeCell ref="A106:A108"/>
    <mergeCell ref="B106:B108"/>
    <mergeCell ref="C106:E106"/>
    <mergeCell ref="F106:F108"/>
    <mergeCell ref="A111:A113"/>
    <mergeCell ref="B111:B113"/>
    <mergeCell ref="C111:E111"/>
    <mergeCell ref="F111:F113"/>
    <mergeCell ref="A121:A123"/>
    <mergeCell ref="A101:A103"/>
    <mergeCell ref="B101:B103"/>
    <mergeCell ref="C101:E101"/>
    <mergeCell ref="F101:F103"/>
    <mergeCell ref="A126:A128"/>
    <mergeCell ref="B126:B128"/>
    <mergeCell ref="C126:E126"/>
    <mergeCell ref="F126:F128"/>
    <mergeCell ref="B121:B123"/>
    <mergeCell ref="C121:E121"/>
    <mergeCell ref="A86:A88"/>
    <mergeCell ref="B86:B88"/>
    <mergeCell ref="C86:E86"/>
    <mergeCell ref="F86:F88"/>
    <mergeCell ref="A91:A93"/>
    <mergeCell ref="B91:B93"/>
    <mergeCell ref="C91:E91"/>
    <mergeCell ref="F91:F93"/>
    <mergeCell ref="G56:G99"/>
    <mergeCell ref="A61:A63"/>
    <mergeCell ref="B61:B63"/>
    <mergeCell ref="C61:E61"/>
    <mergeCell ref="F61:F63"/>
    <mergeCell ref="A66:A68"/>
    <mergeCell ref="B66:B68"/>
    <mergeCell ref="C66:E66"/>
    <mergeCell ref="F66:F68"/>
    <mergeCell ref="C84:E84"/>
    <mergeCell ref="A96:A98"/>
    <mergeCell ref="B96:B98"/>
    <mergeCell ref="C96:E96"/>
    <mergeCell ref="F96:F98"/>
    <mergeCell ref="C97:E97"/>
    <mergeCell ref="C99:E99"/>
    <mergeCell ref="B71:B73"/>
    <mergeCell ref="C71:E71"/>
    <mergeCell ref="F71:F73"/>
    <mergeCell ref="A76:A78"/>
    <mergeCell ref="B76:B78"/>
    <mergeCell ref="C76:E76"/>
    <mergeCell ref="F76:F78"/>
    <mergeCell ref="C77:E77"/>
    <mergeCell ref="A71:A73"/>
    <mergeCell ref="C79:E79"/>
    <mergeCell ref="A81:A83"/>
    <mergeCell ref="B81:B83"/>
    <mergeCell ref="C81:E81"/>
    <mergeCell ref="F81:F83"/>
    <mergeCell ref="C82:E82"/>
    <mergeCell ref="A41:A43"/>
    <mergeCell ref="B41:B43"/>
    <mergeCell ref="C41:E41"/>
    <mergeCell ref="F41:F43"/>
    <mergeCell ref="A46:A48"/>
    <mergeCell ref="B46:B48"/>
    <mergeCell ref="C46:E46"/>
    <mergeCell ref="F46:F48"/>
    <mergeCell ref="A51:A53"/>
    <mergeCell ref="B51:B53"/>
    <mergeCell ref="C51:E51"/>
    <mergeCell ref="F51:F53"/>
    <mergeCell ref="A56:A58"/>
    <mergeCell ref="B56:B58"/>
    <mergeCell ref="C56:E56"/>
    <mergeCell ref="F56:F58"/>
    <mergeCell ref="B36:B38"/>
    <mergeCell ref="C36:E36"/>
    <mergeCell ref="F36:F38"/>
    <mergeCell ref="A21:A23"/>
    <mergeCell ref="B21:B23"/>
    <mergeCell ref="C21:E21"/>
    <mergeCell ref="F21:F23"/>
    <mergeCell ref="A14:A16"/>
    <mergeCell ref="B14:B16"/>
    <mergeCell ref="C14:E14"/>
    <mergeCell ref="F14:F16"/>
    <mergeCell ref="G14:G19"/>
    <mergeCell ref="A18:D19"/>
    <mergeCell ref="E18:E19"/>
    <mergeCell ref="F18:F19"/>
    <mergeCell ref="G21:G54"/>
    <mergeCell ref="A26:A28"/>
    <mergeCell ref="B26:B28"/>
    <mergeCell ref="C26:E26"/>
    <mergeCell ref="F26:F28"/>
    <mergeCell ref="A31:A33"/>
    <mergeCell ref="B31:B33"/>
    <mergeCell ref="C31:E31"/>
    <mergeCell ref="F31:F33"/>
    <mergeCell ref="A36:A38"/>
    <mergeCell ref="A1:F1"/>
    <mergeCell ref="A3:A4"/>
    <mergeCell ref="B3:B4"/>
    <mergeCell ref="C3:D3"/>
    <mergeCell ref="E3:E4"/>
    <mergeCell ref="H3:H11"/>
    <mergeCell ref="A11:D12"/>
  </mergeCells>
  <printOptions/>
  <pageMargins left="0.25" right="0.25" top="0.75" bottom="0.75" header="0.3" footer="0.3"/>
  <pageSetup horizontalDpi="600" verticalDpi="600" orientation="portrait" paperSize="9" scale="65" r:id="rId1"/>
  <headerFooter>
    <oddFooter>&amp;CGRAACC - PROJETO FUMCAD NUTRIÇÃO&amp;RORÇAMENTOS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N16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3" max="3" width="47.7109375" style="0" customWidth="1"/>
    <col min="4" max="4" width="15.8515625" style="0" bestFit="1" customWidth="1"/>
    <col min="5" max="5" width="10.57421875" style="0" bestFit="1" customWidth="1"/>
    <col min="6" max="6" width="9.140625" style="182" customWidth="1"/>
    <col min="12" max="12" width="32.57421875" style="0" bestFit="1" customWidth="1"/>
  </cols>
  <sheetData>
    <row r="1" spans="3:9" ht="27.75" customHeight="1">
      <c r="C1" s="264" t="s">
        <v>214</v>
      </c>
      <c r="D1" s="264"/>
      <c r="E1" s="264"/>
      <c r="F1" s="264"/>
      <c r="G1" s="264"/>
      <c r="H1" s="264"/>
      <c r="I1" s="264"/>
    </row>
    <row r="3" spans="3:14" ht="15.75">
      <c r="C3" t="s">
        <v>220</v>
      </c>
      <c r="D3" s="180">
        <v>1149677</v>
      </c>
      <c r="J3" s="182">
        <v>10</v>
      </c>
      <c r="K3" s="184">
        <f>J3/D8</f>
        <v>7.496366370728474</v>
      </c>
      <c r="L3" t="s">
        <v>224</v>
      </c>
      <c r="N3" s="186" t="s">
        <v>227</v>
      </c>
    </row>
    <row r="4" spans="3:14" ht="15.75">
      <c r="C4" t="s">
        <v>221</v>
      </c>
      <c r="D4" s="180">
        <f>D3/2</f>
        <v>574838.5</v>
      </c>
      <c r="E4" s="181"/>
      <c r="J4" s="182">
        <v>25</v>
      </c>
      <c r="K4" s="184">
        <f>J4/D8</f>
        <v>18.740915926821184</v>
      </c>
      <c r="L4" t="s">
        <v>224</v>
      </c>
      <c r="N4" s="186" t="s">
        <v>227</v>
      </c>
    </row>
    <row r="5" spans="3:14" ht="15.75">
      <c r="C5" t="s">
        <v>222</v>
      </c>
      <c r="D5" s="180">
        <f>D4/12</f>
        <v>47903.208333333336</v>
      </c>
      <c r="E5" s="181"/>
      <c r="J5" s="182">
        <v>50</v>
      </c>
      <c r="K5" s="184">
        <f>J5/D8</f>
        <v>37.48183185364237</v>
      </c>
      <c r="L5" t="s">
        <v>224</v>
      </c>
      <c r="N5" s="186" t="s">
        <v>227</v>
      </c>
    </row>
    <row r="6" spans="3:14" ht="15.75">
      <c r="C6" t="s">
        <v>215</v>
      </c>
      <c r="D6">
        <f>1197</f>
        <v>1197</v>
      </c>
      <c r="E6" s="181"/>
      <c r="J6" s="182">
        <v>90</v>
      </c>
      <c r="K6" s="184">
        <f>J6/D7</f>
        <v>2.2489099112185422</v>
      </c>
      <c r="L6" t="s">
        <v>226</v>
      </c>
      <c r="N6" s="186" t="s">
        <v>228</v>
      </c>
    </row>
    <row r="7" spans="3:14" ht="15.75">
      <c r="C7" s="185" t="s">
        <v>223</v>
      </c>
      <c r="D7" s="181">
        <f>D5/D6</f>
        <v>40.01938874965191</v>
      </c>
      <c r="E7" s="181"/>
      <c r="J7" s="182">
        <v>150</v>
      </c>
      <c r="K7" s="184">
        <f>J7/D7</f>
        <v>3.748183185364237</v>
      </c>
      <c r="L7" t="s">
        <v>226</v>
      </c>
      <c r="N7" s="186" t="s">
        <v>228</v>
      </c>
    </row>
    <row r="8" spans="3:14" ht="15.75">
      <c r="C8" s="185" t="s">
        <v>225</v>
      </c>
      <c r="D8" s="181">
        <f>D7/30</f>
        <v>1.333979624988397</v>
      </c>
      <c r="E8" s="181"/>
      <c r="J8" s="182">
        <v>200</v>
      </c>
      <c r="K8" s="184">
        <f>J8/D7</f>
        <v>4.9975775804856495</v>
      </c>
      <c r="L8" t="s">
        <v>226</v>
      </c>
      <c r="N8" s="186" t="s">
        <v>228</v>
      </c>
    </row>
    <row r="9" spans="10:14" ht="15.75">
      <c r="J9" s="182">
        <v>500</v>
      </c>
      <c r="K9" s="184">
        <f>J9/D7</f>
        <v>12.493943951214122</v>
      </c>
      <c r="L9" t="s">
        <v>226</v>
      </c>
      <c r="N9" s="186" t="s">
        <v>228</v>
      </c>
    </row>
    <row r="10" spans="10:14" ht="15.75">
      <c r="J10" s="182">
        <v>3000</v>
      </c>
      <c r="K10" s="184">
        <f>J10/D7</f>
        <v>74.96366370728474</v>
      </c>
      <c r="L10" t="s">
        <v>226</v>
      </c>
      <c r="N10" s="186" t="s">
        <v>228</v>
      </c>
    </row>
    <row r="13" spans="3:4" ht="15">
      <c r="C13" t="s">
        <v>216</v>
      </c>
      <c r="D13" s="183">
        <v>14364</v>
      </c>
    </row>
    <row r="14" spans="3:4" ht="15">
      <c r="C14" t="s">
        <v>217</v>
      </c>
      <c r="D14">
        <v>882</v>
      </c>
    </row>
    <row r="15" spans="3:4" ht="15">
      <c r="C15" t="s">
        <v>218</v>
      </c>
      <c r="D15">
        <v>315</v>
      </c>
    </row>
    <row r="16" spans="3:4" ht="15">
      <c r="C16" t="s">
        <v>219</v>
      </c>
      <c r="D16" s="184">
        <f>D6/30</f>
        <v>39.9</v>
      </c>
    </row>
  </sheetData>
  <sheetProtection/>
  <mergeCells count="1">
    <mergeCell ref="C1:I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GRAACCIOP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fernandaoliveira</dc:creator>
  <cp:keywords/>
  <dc:description/>
  <cp:lastModifiedBy>suzanadalessio</cp:lastModifiedBy>
  <cp:lastPrinted>2014-05-30T15:24:09Z</cp:lastPrinted>
  <dcterms:created xsi:type="dcterms:W3CDTF">2013-06-12T21:36:25Z</dcterms:created>
  <dcterms:modified xsi:type="dcterms:W3CDTF">2014-07-11T16:54:55Z</dcterms:modified>
  <cp:category/>
  <cp:version/>
  <cp:contentType/>
  <cp:contentStatus/>
</cp:coreProperties>
</file>