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45" windowWidth="8685" windowHeight="7830" activeTab="3"/>
  </bookViews>
  <sheets>
    <sheet name="FORM 1" sheetId="1" r:id="rId1"/>
    <sheet name="FORM 2" sheetId="2" r:id="rId2"/>
    <sheet name="FORM 3" sheetId="3" r:id="rId3"/>
    <sheet name="FORM 4" sheetId="4" r:id="rId4"/>
    <sheet name="FORM 5" sheetId="5" r:id="rId5"/>
  </sheets>
  <definedNames>
    <definedName name="_xlnm.Print_Area" localSheetId="3">'FORM 4'!$A$1:$I$63</definedName>
    <definedName name="_xlnm.Print_Area" localSheetId="4">'FORM 5'!$A$1:$J$333</definedName>
    <definedName name="_xlnm.Print_Titles" localSheetId="0">'FORM 1'!$6:$8</definedName>
    <definedName name="_xlnm.Print_Titles" localSheetId="1">'FORM 2'!$5:$7</definedName>
  </definedNames>
  <calcPr fullCalcOnLoad="1"/>
</workbook>
</file>

<file path=xl/comments1.xml><?xml version="1.0" encoding="utf-8"?>
<comments xmlns="http://schemas.openxmlformats.org/spreadsheetml/2006/main">
  <authors>
    <author>TOSHIBA</author>
  </authors>
  <commentList>
    <comment ref="B12" authorId="0">
      <text>
        <r>
          <rPr>
            <b/>
            <sz val="8"/>
            <rFont val="Tahoma"/>
            <family val="2"/>
          </rPr>
          <t>TOSHIBA:</t>
        </r>
        <r>
          <rPr>
            <sz val="8"/>
            <rFont val="Tahoma"/>
            <family val="2"/>
          </rPr>
          <t xml:space="preserve">
UNTUK  ANGGARAN  2010  TIDAK DIGUNAKAN LAGI</t>
        </r>
      </text>
    </comment>
    <comment ref="B13" authorId="0">
      <text>
        <r>
          <rPr>
            <b/>
            <sz val="8"/>
            <rFont val="Tahoma"/>
            <family val="2"/>
          </rPr>
          <t>TOSHIBA:</t>
        </r>
        <r>
          <rPr>
            <sz val="8"/>
            <rFont val="Tahoma"/>
            <family val="2"/>
          </rPr>
          <t xml:space="preserve">
UNTUK ANGGARAN 2010 TIDAK DIGUNAKAN LAGI
</t>
        </r>
      </text>
    </comment>
  </commentList>
</comments>
</file>

<file path=xl/comments5.xml><?xml version="1.0" encoding="utf-8"?>
<comments xmlns="http://schemas.openxmlformats.org/spreadsheetml/2006/main">
  <authors>
    <author>lbpp-lia</author>
  </authors>
  <commentList>
    <comment ref="B14" authorId="0">
      <text>
        <r>
          <rPr>
            <b/>
            <sz val="8"/>
            <rFont val="Tahoma"/>
            <family val="2"/>
          </rPr>
          <t>BUDGET 2010</t>
        </r>
        <r>
          <rPr>
            <sz val="8"/>
            <rFont val="Tahoma"/>
            <family val="2"/>
          </rPr>
          <t xml:space="preserve">
TIDAK DIGUNAKAN LAGI</t>
        </r>
      </text>
    </comment>
    <comment ref="B15" authorId="0">
      <text>
        <r>
          <rPr>
            <sz val="8"/>
            <rFont val="Tahoma"/>
            <family val="2"/>
          </rPr>
          <t xml:space="preserve">BUDGET 2010
TIDAK DIGUNAKAN LAGI
</t>
        </r>
      </text>
    </comment>
  </commentList>
</comments>
</file>

<file path=xl/sharedStrings.xml><?xml version="1.0" encoding="utf-8"?>
<sst xmlns="http://schemas.openxmlformats.org/spreadsheetml/2006/main" count="860" uniqueCount="630">
  <si>
    <t>Jumlah</t>
  </si>
  <si>
    <t>TOTAL</t>
  </si>
  <si>
    <t>I</t>
  </si>
  <si>
    <t>II</t>
  </si>
  <si>
    <t>III</t>
  </si>
  <si>
    <t>1. Kelas Dalam Umum</t>
  </si>
  <si>
    <t>Tour &amp; Travel</t>
  </si>
  <si>
    <t>%</t>
  </si>
  <si>
    <t>9.01.01</t>
  </si>
  <si>
    <t>9.02.01</t>
  </si>
  <si>
    <t>9.01.02</t>
  </si>
  <si>
    <t>9.02.02</t>
  </si>
  <si>
    <t>9.01.03</t>
  </si>
  <si>
    <t>9.02.03</t>
  </si>
  <si>
    <t>MATA ANGGARAN</t>
  </si>
  <si>
    <t>8.01.05</t>
  </si>
  <si>
    <t>8.01.09</t>
  </si>
  <si>
    <t>8.01.21</t>
  </si>
  <si>
    <t>8.01.22</t>
  </si>
  <si>
    <t>8.01.23</t>
  </si>
  <si>
    <t>8.01.24</t>
  </si>
  <si>
    <t>8.01.25</t>
  </si>
  <si>
    <t>8.01.26</t>
  </si>
  <si>
    <t>8.01.27</t>
  </si>
  <si>
    <t>8.01.41</t>
  </si>
  <si>
    <t>8.01.42</t>
  </si>
  <si>
    <t>8.01.43</t>
  </si>
  <si>
    <t>8.01.51</t>
  </si>
  <si>
    <t>8.01.52</t>
  </si>
  <si>
    <t>8.01.53</t>
  </si>
  <si>
    <t>8.01.54</t>
  </si>
  <si>
    <t>8.01.55</t>
  </si>
  <si>
    <t>8.01.56</t>
  </si>
  <si>
    <t>8.01.57</t>
  </si>
  <si>
    <t>8.01.71</t>
  </si>
  <si>
    <t>Kelas Luar Umum</t>
  </si>
  <si>
    <t>8.01.72</t>
  </si>
  <si>
    <t>8.01.73</t>
  </si>
  <si>
    <t>8.02.01</t>
  </si>
  <si>
    <t>8.02.02</t>
  </si>
  <si>
    <t>8.02.03</t>
  </si>
  <si>
    <t>8.02.11</t>
  </si>
  <si>
    <t>8.02.13</t>
  </si>
  <si>
    <t>8.02.24</t>
  </si>
  <si>
    <t>8.02.31</t>
  </si>
  <si>
    <t>8.02.32</t>
  </si>
  <si>
    <t>8.02.33</t>
  </si>
  <si>
    <t>8.03.01</t>
  </si>
  <si>
    <t>8.03.02</t>
  </si>
  <si>
    <t>8.03.03</t>
  </si>
  <si>
    <t>8.03.04</t>
  </si>
  <si>
    <t>8.03.05</t>
  </si>
  <si>
    <t>8.03.06</t>
  </si>
  <si>
    <t>8.03.07</t>
  </si>
  <si>
    <t>II.</t>
  </si>
  <si>
    <t>9.03.01</t>
  </si>
  <si>
    <t>9.03.02</t>
  </si>
  <si>
    <t>9.03.03</t>
  </si>
  <si>
    <t>9.03.04</t>
  </si>
  <si>
    <t>9.03.05</t>
  </si>
  <si>
    <t>9.03.06</t>
  </si>
  <si>
    <t>9.03.07</t>
  </si>
  <si>
    <t>9.03.08</t>
  </si>
  <si>
    <t>9.03.09</t>
  </si>
  <si>
    <t>9.03.10</t>
  </si>
  <si>
    <t>9.03.11</t>
  </si>
  <si>
    <t>9.03.12</t>
  </si>
  <si>
    <t>9.03.13</t>
  </si>
  <si>
    <t>9.03.14</t>
  </si>
  <si>
    <t>9.03.15</t>
  </si>
  <si>
    <t>9.03.16</t>
  </si>
  <si>
    <t>9.03.17</t>
  </si>
  <si>
    <t>9.03.18</t>
  </si>
  <si>
    <t>9.03.19</t>
  </si>
  <si>
    <t>9.03.20</t>
  </si>
  <si>
    <t>9.03.21</t>
  </si>
  <si>
    <t>9.03.22</t>
  </si>
  <si>
    <t>9.03.23</t>
  </si>
  <si>
    <t>9.03.24</t>
  </si>
  <si>
    <t>9.03.30</t>
  </si>
  <si>
    <t>9.04.01</t>
  </si>
  <si>
    <t>9.04.02</t>
  </si>
  <si>
    <t>9.04.03</t>
  </si>
  <si>
    <t>9.04.04</t>
  </si>
  <si>
    <t>9.04.05</t>
  </si>
  <si>
    <t>9.04.07</t>
  </si>
  <si>
    <t>Generator</t>
  </si>
  <si>
    <t>9.04.08</t>
  </si>
  <si>
    <t>9.04.09</t>
  </si>
  <si>
    <t>9.04.10</t>
  </si>
  <si>
    <t>9.04.11</t>
  </si>
  <si>
    <t>9.04.12</t>
  </si>
  <si>
    <t>Lift</t>
  </si>
  <si>
    <t>9.04.14</t>
  </si>
  <si>
    <t>9.04.15</t>
  </si>
  <si>
    <t>9.04.20</t>
  </si>
  <si>
    <t>9.04.21</t>
  </si>
  <si>
    <t>9.04.22</t>
  </si>
  <si>
    <t>9.04.23</t>
  </si>
  <si>
    <t>9.04.24</t>
  </si>
  <si>
    <t>9.04.25</t>
  </si>
  <si>
    <t>9.04.26</t>
  </si>
  <si>
    <t>9.04.27</t>
  </si>
  <si>
    <t>9.04.28</t>
  </si>
  <si>
    <t>9.04.29</t>
  </si>
  <si>
    <t>9.04.30</t>
  </si>
  <si>
    <t>9.04.31</t>
  </si>
  <si>
    <t>Marketing Fee</t>
  </si>
  <si>
    <t>9.04.40</t>
  </si>
  <si>
    <t>9.05.01</t>
  </si>
  <si>
    <t>9.05.02</t>
  </si>
  <si>
    <t>9.05.03</t>
  </si>
  <si>
    <t>9.05.04</t>
  </si>
  <si>
    <t>9.05.10</t>
  </si>
  <si>
    <t>9.06.01</t>
  </si>
  <si>
    <t>9.06.20</t>
  </si>
  <si>
    <t>9.06.21</t>
  </si>
  <si>
    <t>9.06.22</t>
  </si>
  <si>
    <t>9.07.01</t>
  </si>
  <si>
    <t>9.07.02</t>
  </si>
  <si>
    <t>Honorarium</t>
  </si>
  <si>
    <t>9.07.03</t>
  </si>
  <si>
    <t>9.07.04</t>
  </si>
  <si>
    <t>9.07.05</t>
  </si>
  <si>
    <t>9.07.06</t>
  </si>
  <si>
    <t>9.07.07</t>
  </si>
  <si>
    <t>9.07.20</t>
  </si>
  <si>
    <t>9.08.01</t>
  </si>
  <si>
    <t>9.08.02</t>
  </si>
  <si>
    <t>9.09.01</t>
  </si>
  <si>
    <t>9.09.02</t>
  </si>
  <si>
    <t>9.09.03</t>
  </si>
  <si>
    <t>9.09.04</t>
  </si>
  <si>
    <t>9.09.05</t>
  </si>
  <si>
    <t>9.10.01</t>
  </si>
  <si>
    <t>9.10.02</t>
  </si>
  <si>
    <t>9.10.03</t>
  </si>
  <si>
    <t>9.10.04</t>
  </si>
  <si>
    <t>9.10.05</t>
  </si>
  <si>
    <t>9.10.20</t>
  </si>
  <si>
    <t>SALDO AWAL</t>
  </si>
  <si>
    <t>SALDO AKHIR</t>
  </si>
  <si>
    <t>NO</t>
  </si>
  <si>
    <t>Rp.</t>
  </si>
  <si>
    <t>8.01</t>
  </si>
  <si>
    <t>9.01</t>
  </si>
  <si>
    <t>9.02</t>
  </si>
  <si>
    <t>9.03</t>
  </si>
  <si>
    <t>9.04</t>
  </si>
  <si>
    <t>9.05</t>
  </si>
  <si>
    <t>9.06</t>
  </si>
  <si>
    <t>9.07</t>
  </si>
  <si>
    <t>9.08</t>
  </si>
  <si>
    <t>9.09</t>
  </si>
  <si>
    <t>9.10</t>
  </si>
  <si>
    <t>REALISASI</t>
  </si>
  <si>
    <t>ESTIMASI</t>
  </si>
  <si>
    <t>SELISIH DIATAS/(DIBAWAH)</t>
  </si>
  <si>
    <t>ACCOUNT</t>
  </si>
  <si>
    <t>Rp</t>
  </si>
  <si>
    <t>4</t>
  </si>
  <si>
    <t>5=3+4</t>
  </si>
  <si>
    <t>I.</t>
  </si>
  <si>
    <t xml:space="preserve"> </t>
  </si>
  <si>
    <t>9.04.06</t>
  </si>
  <si>
    <t>Telepon/Faxsimile</t>
  </si>
  <si>
    <t>9.04.13</t>
  </si>
  <si>
    <t>Kegiatan Sosial dan Lain-lain</t>
  </si>
  <si>
    <t>9.10.06</t>
  </si>
  <si>
    <t>III.</t>
  </si>
  <si>
    <t>7 = (6/2) X100</t>
  </si>
  <si>
    <t>6=5-2</t>
  </si>
  <si>
    <t>7=(6/2)*100</t>
  </si>
  <si>
    <t>Form-5 : 2</t>
  </si>
  <si>
    <t xml:space="preserve">KODE </t>
  </si>
  <si>
    <t>8.01.10</t>
  </si>
  <si>
    <t>8.01.11</t>
  </si>
  <si>
    <t>8.01.12</t>
  </si>
  <si>
    <t>8.01.13</t>
  </si>
  <si>
    <t>8.01.14</t>
  </si>
  <si>
    <t>8.01.15</t>
  </si>
  <si>
    <t>8.02.14</t>
  </si>
  <si>
    <t>2. Kelas Dalam Khusus</t>
  </si>
  <si>
    <t>REAL</t>
  </si>
  <si>
    <t>ANGG</t>
  </si>
  <si>
    <t>8.01.28</t>
  </si>
  <si>
    <t>8.01.29</t>
  </si>
  <si>
    <t>8.01.30</t>
  </si>
  <si>
    <t>8.01.31</t>
  </si>
  <si>
    <t>8.01.32</t>
  </si>
  <si>
    <t>6 = 5-2</t>
  </si>
  <si>
    <t>8.02.15</t>
  </si>
  <si>
    <t>ESTIM</t>
  </si>
  <si>
    <t>8.01.16</t>
  </si>
  <si>
    <t>8.01.33</t>
  </si>
  <si>
    <t>8.01.74</t>
  </si>
  <si>
    <t>8.03.08</t>
  </si>
  <si>
    <t>8.03.09</t>
  </si>
  <si>
    <t>Overwidrawn Check</t>
  </si>
  <si>
    <t>9.10.07</t>
  </si>
  <si>
    <t>9.10.08</t>
  </si>
  <si>
    <t>JAN -SEPT</t>
  </si>
  <si>
    <t>JAN - SEPT</t>
  </si>
  <si>
    <t xml:space="preserve">OKT - DES </t>
  </si>
  <si>
    <t xml:space="preserve">JAN - SEPT </t>
  </si>
  <si>
    <t>3. PP  Reguler</t>
  </si>
  <si>
    <t>4. PP  1 Tahun</t>
  </si>
  <si>
    <t>8.01.34</t>
  </si>
  <si>
    <t>8.01.35</t>
  </si>
  <si>
    <t>8.02.12</t>
  </si>
  <si>
    <t>8.02.16</t>
  </si>
  <si>
    <t>8.02.17</t>
  </si>
  <si>
    <t>Tes TOEIC BRIDGE</t>
  </si>
  <si>
    <t>8.02.18</t>
  </si>
  <si>
    <t>8.02.19</t>
  </si>
  <si>
    <t>Tes IELTS</t>
  </si>
  <si>
    <t>8.02.34</t>
  </si>
  <si>
    <t>IV</t>
  </si>
  <si>
    <t xml:space="preserve"> Conversation in English (CV) 1- 6</t>
  </si>
  <si>
    <t xml:space="preserve"> English for Academic Purposes (EAP)</t>
  </si>
  <si>
    <t xml:space="preserve"> LIA Preparation Course for The TOEFL (TF) </t>
  </si>
  <si>
    <t xml:space="preserve"> LIA Preparation Course for The TOEIC </t>
  </si>
  <si>
    <t xml:space="preserve"> LIA Preparation Course for The IELTS</t>
  </si>
  <si>
    <t xml:space="preserve"> LIA Preparation Course for The IBT</t>
  </si>
  <si>
    <t xml:space="preserve"> Effective Presentation (EP)</t>
  </si>
  <si>
    <t xml:space="preserve"> Grammar Reinforcement/Communicative Grammar</t>
  </si>
  <si>
    <t xml:space="preserve"> Report Writing (RW)</t>
  </si>
  <si>
    <t xml:space="preserve"> English for Special Purposes ( customized )</t>
  </si>
  <si>
    <t xml:space="preserve"> TEFL - A</t>
  </si>
  <si>
    <t xml:space="preserve"> TEFL - C</t>
  </si>
  <si>
    <t xml:space="preserve"> Teaching Business English (TBE)</t>
  </si>
  <si>
    <t xml:space="preserve"> The Techniques to Teach the Four Language Skills</t>
  </si>
  <si>
    <t>Bahasa Inggris (One Year English Program)</t>
  </si>
  <si>
    <t>Program LIA  AT2E</t>
  </si>
  <si>
    <t xml:space="preserve">  English for Content Teachers (ECT)</t>
  </si>
  <si>
    <t xml:space="preserve">  Business Conversation (BC)</t>
  </si>
  <si>
    <t xml:space="preserve">  English for International Business (EIB)</t>
  </si>
  <si>
    <t xml:space="preserve">  Business Correspondence (BCr)</t>
  </si>
  <si>
    <t>8.01.44</t>
  </si>
  <si>
    <t>8.01.45</t>
  </si>
  <si>
    <t>8.01.46</t>
  </si>
  <si>
    <t>8.01.58</t>
  </si>
  <si>
    <t>8.01.59</t>
  </si>
  <si>
    <t>8.02.41</t>
  </si>
  <si>
    <t xml:space="preserve"> LIA Preparation Course for The TOEFL (TP) </t>
  </si>
  <si>
    <t>English for Content Teachers (ECT)</t>
  </si>
  <si>
    <t>TEFL - A</t>
  </si>
  <si>
    <t>TEFL - C</t>
  </si>
  <si>
    <t>Teaching Business English (TBE)</t>
  </si>
  <si>
    <t xml:space="preserve">Teaching for ECT </t>
  </si>
  <si>
    <t>8.01.36</t>
  </si>
  <si>
    <t>The Techniques to Teach the Four Language Skills</t>
  </si>
  <si>
    <t>8.01.37</t>
  </si>
  <si>
    <t xml:space="preserve"> Other Special Course</t>
  </si>
  <si>
    <t>Test of English for Specific Purposes (TESP)</t>
  </si>
  <si>
    <t>Test Institutional TOEFL</t>
  </si>
  <si>
    <t xml:space="preserve"> Business English Test  (BET)</t>
  </si>
  <si>
    <t>Placement Test for Business English (PTBE)</t>
  </si>
  <si>
    <t>Institutional Testing Program (ITP)</t>
  </si>
  <si>
    <t>Test of English for Int. Comm. (TOEIC)</t>
  </si>
  <si>
    <t>8.02.20</t>
  </si>
  <si>
    <t xml:space="preserve">Tes CAMBRIDGE </t>
  </si>
  <si>
    <t>8.02.21</t>
  </si>
  <si>
    <t>8.02.22</t>
  </si>
  <si>
    <t>8.02.23</t>
  </si>
  <si>
    <t>8.02.25</t>
  </si>
  <si>
    <t xml:space="preserve"> English for Content Teachers (ECT)</t>
  </si>
  <si>
    <t>Form 3: EVALUASI</t>
  </si>
  <si>
    <t>Form 4: EVALUASI</t>
  </si>
  <si>
    <t>Form-5 : 1 EVALUASI</t>
  </si>
  <si>
    <t>Form-5 : 3 EVALUASI</t>
  </si>
  <si>
    <t>Form-5 : 4 EVALUASI</t>
  </si>
  <si>
    <t>Form-5 : 5 EVALUASI</t>
  </si>
  <si>
    <t>PERBANDINGAN REALISASI DENGAN ANGGARAN SISWA 2011</t>
  </si>
  <si>
    <t xml:space="preserve">                                                                                                                                                                                                                                                                                                                                                                                                                                                                                            </t>
  </si>
  <si>
    <t>\\\\\</t>
  </si>
  <si>
    <t xml:space="preserve"> .</t>
  </si>
  <si>
    <t>THE BUDGET</t>
  </si>
  <si>
    <t>BUDGET 2011</t>
  </si>
  <si>
    <t>Charges Due Employees</t>
  </si>
  <si>
    <t>Refund of The Course of Students</t>
  </si>
  <si>
    <t>Others</t>
  </si>
  <si>
    <t>Land</t>
  </si>
  <si>
    <t>Building</t>
  </si>
  <si>
    <t>Vehicles</t>
  </si>
  <si>
    <t>Office Equipments</t>
  </si>
  <si>
    <t>Office inventory</t>
  </si>
  <si>
    <t>Classroom Facilities</t>
  </si>
  <si>
    <t>Oct-Dec</t>
  </si>
  <si>
    <t>ESTIMATION</t>
  </si>
  <si>
    <t>JAN-SEPT</t>
  </si>
  <si>
    <t>CODE</t>
  </si>
  <si>
    <t>DEVELOPMENT COOPERATION AND TRANSLATION</t>
  </si>
  <si>
    <t>AFFILIATION OF CIMAHI CITY</t>
  </si>
  <si>
    <t xml:space="preserve">DETAILS BUDGET 2011 IN  COMPARISON WITH THE REALIZATION 2011 </t>
  </si>
  <si>
    <t>EVALUATION</t>
  </si>
  <si>
    <t>REALIZATION</t>
  </si>
  <si>
    <t>SURPLUS ABOVE/UNDER</t>
  </si>
  <si>
    <t>OREATING REVENUES</t>
  </si>
  <si>
    <t>GENERAL INSIDE CLASS</t>
  </si>
  <si>
    <t>JUNIOR HIGH SCHOOL CLASS 1-6</t>
  </si>
  <si>
    <t>HIGHER LEVEL CLASS</t>
  </si>
  <si>
    <t>CHILDREN CLASS (EC) 1-3</t>
  </si>
  <si>
    <t>REALIZATION IN 2011</t>
  </si>
  <si>
    <t>CHILDREN CLASS (EC) 4-6</t>
  </si>
  <si>
    <t>ENGLISH FOR TEEN CLASS</t>
  </si>
  <si>
    <t>ENGLISH FOR ADULT CLASS 1-4</t>
  </si>
  <si>
    <t>INTERMEDIATE CLASS 1-4</t>
  </si>
  <si>
    <t>HIGH-INTERMEDIATE CLASS 1-4</t>
  </si>
  <si>
    <t>OTHER GENERAL ENGLISH PROGRAMS</t>
  </si>
  <si>
    <t>INCOME</t>
  </si>
  <si>
    <t>SPECIAL INSIDE CLASS</t>
  </si>
  <si>
    <t>Total</t>
  </si>
  <si>
    <t>TOTAL THE INSIDE CLASSES</t>
  </si>
  <si>
    <t>REGULAR PROFFESSIONAL EDUCATION</t>
  </si>
  <si>
    <t>Regular Computer Class</t>
  </si>
  <si>
    <t>Regular Taxation Classes</t>
  </si>
  <si>
    <t>Regular mandarin Class</t>
  </si>
  <si>
    <t>Arabic Course Class</t>
  </si>
  <si>
    <t>Indonesian Classes</t>
  </si>
  <si>
    <t>Other languages</t>
  </si>
  <si>
    <t>ONE-YEAR PROFESSIONAL EDUCATION</t>
  </si>
  <si>
    <t>Information management</t>
  </si>
  <si>
    <t>Computer Accountancy</t>
  </si>
  <si>
    <t>Secretarial &amp; Public relation Classes</t>
  </si>
  <si>
    <t>Hotel Education and Training</t>
  </si>
  <si>
    <t>Accor Programs</t>
  </si>
  <si>
    <t>Translation Program</t>
  </si>
  <si>
    <t>OUTSIDE CLASSES AND INDONESIAN CLASSES</t>
  </si>
  <si>
    <t>OUTSIDE CLASSES</t>
  </si>
  <si>
    <t>INDONESIAN CLASSES</t>
  </si>
  <si>
    <t>OUTSIDE CLASS OF AFFILIATION</t>
  </si>
  <si>
    <t>AMOUNT OF INCOME</t>
  </si>
  <si>
    <t>BUDGET</t>
  </si>
  <si>
    <t>OCT-DEC</t>
  </si>
  <si>
    <t>OTHER OPERATING REVENUES</t>
  </si>
  <si>
    <t>English Registration</t>
  </si>
  <si>
    <t>Professional Education Registration</t>
  </si>
  <si>
    <t>Registration for PP Program</t>
  </si>
  <si>
    <t>English proficiency test</t>
  </si>
  <si>
    <t>Make-Up Test</t>
  </si>
  <si>
    <t>the Postphonement of Student's Course</t>
  </si>
  <si>
    <t>Class Transfer</t>
  </si>
  <si>
    <t>Students Card Replacement</t>
  </si>
  <si>
    <t>Penalty</t>
  </si>
  <si>
    <t>Income from Material Books</t>
  </si>
  <si>
    <t>Income from The sertificate Making</t>
  </si>
  <si>
    <t>Income from the adds and customers</t>
  </si>
  <si>
    <t>Income from Individual Report Duplication</t>
  </si>
  <si>
    <t>Income form Traslation Service</t>
  </si>
  <si>
    <t>OTHER INCOMES</t>
  </si>
  <si>
    <t>Deposit Interest</t>
  </si>
  <si>
    <t>Giro Services</t>
  </si>
  <si>
    <t>Photocopying Service</t>
  </si>
  <si>
    <t>Library</t>
  </si>
  <si>
    <t>Building and Facilities</t>
  </si>
  <si>
    <t>Canteen</t>
  </si>
  <si>
    <t>other refund</t>
  </si>
  <si>
    <t>Other Incomes</t>
  </si>
  <si>
    <t>TOTAL ALL REVENUES</t>
  </si>
  <si>
    <t>Operating Expenses to Revenue Ratio</t>
  </si>
  <si>
    <t>Ratio of Capital to Revenue</t>
  </si>
  <si>
    <t>Ration of total Expenditure to Revenue</t>
  </si>
  <si>
    <t>The Ratio out of Salaries and Benefit to Revenue</t>
  </si>
  <si>
    <t>BEGINNING BALANCE</t>
  </si>
  <si>
    <t>END BALANCE</t>
  </si>
  <si>
    <t>Difference in Revenue and Expenditure</t>
  </si>
  <si>
    <t>TOTAL EXPENDITURE</t>
  </si>
  <si>
    <t>TOTAL COST OF CAPITAL</t>
  </si>
  <si>
    <t>COST OF CAPITAL</t>
  </si>
  <si>
    <t>BUILDING</t>
  </si>
  <si>
    <t>TOTAL OPERATING COST</t>
  </si>
  <si>
    <t>TOTAL OTHER COSTS</t>
  </si>
  <si>
    <t>Rural Library</t>
  </si>
  <si>
    <t>Public Relations</t>
  </si>
  <si>
    <t>Documentation</t>
  </si>
  <si>
    <t>Sport Activities</t>
  </si>
  <si>
    <t>Researches and Development Activities</t>
  </si>
  <si>
    <t>Cultural Activities</t>
  </si>
  <si>
    <t>OTHER CHARGES</t>
  </si>
  <si>
    <t>AMOUNT OF EDUCATION AND TRAINING</t>
  </si>
  <si>
    <t>Language Specialist</t>
  </si>
  <si>
    <t>Foreign Academic Education</t>
  </si>
  <si>
    <t>Domestic Academic Education</t>
  </si>
  <si>
    <t>Overseas management Training</t>
  </si>
  <si>
    <t>Domestid Management Training</t>
  </si>
  <si>
    <t>EDUCATION AND TRAINING</t>
  </si>
  <si>
    <t>TOTAL TRAVEL SERVICE</t>
  </si>
  <si>
    <t>TRAVEL SERVICE</t>
  </si>
  <si>
    <t>Domestic Travel Service</t>
  </si>
  <si>
    <t>Official Foreign Travel Service</t>
  </si>
  <si>
    <t>SOCIAL ACTIVITIES AND OTHERS</t>
  </si>
  <si>
    <t>Social Activities</t>
  </si>
  <si>
    <t>Donation</t>
  </si>
  <si>
    <t>Reception</t>
  </si>
  <si>
    <t>Meal Allowance</t>
  </si>
  <si>
    <t>Special Activities (Students)</t>
  </si>
  <si>
    <t>Social Activities and Others</t>
  </si>
  <si>
    <t>Amount of Social Activities</t>
  </si>
  <si>
    <t>Special Fund</t>
  </si>
  <si>
    <t>PROCUREMENT OF FACILITIES</t>
  </si>
  <si>
    <t>Procurement of Building Facilities</t>
  </si>
  <si>
    <t>Vehicle Facilities</t>
  </si>
  <si>
    <t>Classroom Facilities Provision</t>
  </si>
  <si>
    <t>Other Facilities</t>
  </si>
  <si>
    <t>TOTAL OF FACILITIES PROCUREMENT</t>
  </si>
  <si>
    <t>INSURANCE</t>
  </si>
  <si>
    <t>Office Equipment</t>
  </si>
  <si>
    <t>Students</t>
  </si>
  <si>
    <t>TOTAL INSURANCE</t>
  </si>
  <si>
    <t>EXPENDITURE</t>
  </si>
  <si>
    <t>SALARIES</t>
  </si>
  <si>
    <t>Teaching Academic</t>
  </si>
  <si>
    <t>Non Teaching Academic</t>
  </si>
  <si>
    <t>Non Academic</t>
  </si>
  <si>
    <t>BENEFITS</t>
  </si>
  <si>
    <t>Non Teaching academic</t>
  </si>
  <si>
    <t>TOTAL OF SALARIES AND BENEFITS</t>
  </si>
  <si>
    <t>OPERATING OFFICE EXPENSES</t>
  </si>
  <si>
    <t>Fuel</t>
  </si>
  <si>
    <t>Electricity Account</t>
  </si>
  <si>
    <t>Telp/Internet and mobile phone Bills</t>
  </si>
  <si>
    <t>State Water Company Bills</t>
  </si>
  <si>
    <t>Water Account</t>
  </si>
  <si>
    <t>Stationary and Office Supply</t>
  </si>
  <si>
    <t>Power tools</t>
  </si>
  <si>
    <t>Vehiclew Spare parts</t>
  </si>
  <si>
    <t>Generator Spare part</t>
  </si>
  <si>
    <t>Lift Spare Part</t>
  </si>
  <si>
    <t>Photocopying machine Spare Parts</t>
  </si>
  <si>
    <t>Computer Spare Part</t>
  </si>
  <si>
    <t>AC Spare parts</t>
  </si>
  <si>
    <t>Electronics Tools</t>
  </si>
  <si>
    <t>Carpenting Tools</t>
  </si>
  <si>
    <t>Uniforms</t>
  </si>
  <si>
    <t>Paper and Printing Tools</t>
  </si>
  <si>
    <t>Redderence Book</t>
  </si>
  <si>
    <t>Magazine and News Paper</t>
  </si>
  <si>
    <t>Stamps and Seals</t>
  </si>
  <si>
    <t>Books Purchasing</t>
  </si>
  <si>
    <t>House hold Appliances</t>
  </si>
  <si>
    <t>Fax and Telephone Spare parts</t>
  </si>
  <si>
    <t>VCD and DVD Purchasing</t>
  </si>
  <si>
    <t>Other Purchasing</t>
  </si>
  <si>
    <t>TOTAL OPEREATIONAL OFFICE</t>
  </si>
  <si>
    <t>CONTRACT SERVICES</t>
  </si>
  <si>
    <t>Cleaning Service</t>
  </si>
  <si>
    <t>Repair and maintenance</t>
  </si>
  <si>
    <t>Pest Control/Plumbing Service</t>
  </si>
  <si>
    <t>Adjustment</t>
  </si>
  <si>
    <t>Vehicle</t>
  </si>
  <si>
    <t>Air Conditioner</t>
  </si>
  <si>
    <t>Electrical Instalation</t>
  </si>
  <si>
    <t>Fire Kits</t>
  </si>
  <si>
    <t>Writing Machine</t>
  </si>
  <si>
    <t>Computer</t>
  </si>
  <si>
    <t>Electronics Devices</t>
  </si>
  <si>
    <t>Classroom facilities</t>
  </si>
  <si>
    <t>Photocopying Machine</t>
  </si>
  <si>
    <t>Cost of Service</t>
  </si>
  <si>
    <t>Consultant</t>
  </si>
  <si>
    <t>Financial Statement Audit</t>
  </si>
  <si>
    <t>Tax/ retribution</t>
  </si>
  <si>
    <t>Advertisement/ Promotion</t>
  </si>
  <si>
    <t>Bank Service</t>
  </si>
  <si>
    <t>Bank Interest</t>
  </si>
  <si>
    <t>Photocopy</t>
  </si>
  <si>
    <t>Public Service</t>
  </si>
  <si>
    <t>Security Service</t>
  </si>
  <si>
    <t>Affiliate Transfer</t>
  </si>
  <si>
    <t>Other Contract Service</t>
  </si>
  <si>
    <t>TOTAL CONTRACT SERVICE</t>
  </si>
  <si>
    <t>REALIZATION 2011</t>
  </si>
  <si>
    <t>DIFFERENCE</t>
  </si>
  <si>
    <t>TOTAL EXPENDITURES</t>
  </si>
  <si>
    <t>Final Balamce</t>
  </si>
  <si>
    <t>The Difference of Revenues and Expenditures</t>
  </si>
  <si>
    <t>Ratio of Operational Cost to Revenue</t>
  </si>
  <si>
    <t>Ratio Total of Revenues and Expenditures</t>
  </si>
  <si>
    <t>COOPERATION ON TRANSLATION</t>
  </si>
  <si>
    <t>SUMMARY OF REALIZATION 2011 WITH THE BUDGET 2011</t>
  </si>
  <si>
    <t>(In Million Rupiah)</t>
  </si>
  <si>
    <t>Actual revenues in the general class of 2011 was 32% below the 2011 budget due to increase in course fees at the beginning of term II which resulted in decreasing the number of students coupled with the existance at the same time between the start of term by National activities such as EID and Mid-Semester test are conducted in each school so students prefer the formal education of the non-formal.</t>
  </si>
  <si>
    <t>Realization of a special class in 2011 is 12% below the 2011 budget due to increase in course fees at the beginning of the term II which resulted in decreasing the number of students coupled with the existence at the same time between the start of term by national activities such as Idul Fitri Day and Mid-Semester test are made at school so students prefer the formal education of the non-formal.</t>
  </si>
  <si>
    <t>Realization  of Regular Professional  Education classes in 2011 was 81 % below the 2011 budget due to the increasing number of competitors who offewr courses with a cheaper price so much interest from students.</t>
  </si>
  <si>
    <t>Realization of One-year Professional education classes in 2011 was 100 % below the 2011 budget because there are only 3 people and we have not been able to open by the number of students who are less so for our 2012 budget by the number of students remained allocated 10 people and department who opened the first class of Management Information program.</t>
  </si>
  <si>
    <t>Actual revenues for outside class and Indonesian class in 2011 was 54% below the 2011 budget due to frequent clashes with the schedule of school activities or college students prefer the school schedule.</t>
  </si>
  <si>
    <t>Realization of other operating income in 2011 was 5% above the 2011 budget due to the increasing number of book purchases both of LBPP LIA Kopo and Tasik malaya because sometimes lasck of books and buy into the LBPP-LIA Cimahi.</t>
  </si>
  <si>
    <t>Realization of other income in 2011 was 0% because we did not allocate it.</t>
  </si>
  <si>
    <t>Realization of salary expenses 2011 was 28% below the 2011 budget because we did have raised salaries , but our teachers and staff to raise the salary is in line with our financial capabilities.</t>
  </si>
  <si>
    <t>Realization of benefits expenses in 2011 was 4% below the 2011 budget because we have raised benefits for teachers and employees, but we raise the allowances in accordance with our financial.</t>
  </si>
  <si>
    <t>Realization of office operating expenses in 2011 was 30% below our 2011 budget because we do a good efficiency for expenditures for supplies, refference books, printed brochures, and even more to purchase of books was a subject matter.</t>
  </si>
  <si>
    <t>Realization of the service contract expenses 2011 was 16 % above the 2011 budget bewcause we do a lot of repairs and maintenance of the building because the building is old and needs lots of repairs and maintenance.</t>
  </si>
  <si>
    <t>Realization of insurance in 2011 was 100% load under the 2011 budget is due in the year 2011. We have not obtained the bill for insurance students.</t>
  </si>
  <si>
    <t>Realization of the burden of facilities in 2011 was 72 % below 2011 budget because we only tasted infocus purchase every moth while  on our 2011 budget to buy supplies to alolocate else but to see the existting finacial condition we were not able to buy other equipment.</t>
  </si>
  <si>
    <t>Realization of the burden of social activities and others in 2011 was 17% below the 2011 budget due to the efficiency of our spending is adjusted to our financial condition. For expenditure on this heading is most on meals for guests, class assignment, etc. The rest for donations.</t>
  </si>
  <si>
    <t>Realization of official travel expenses 2011 was 30% above the 2011 budget due to staff training organized by the central teachers thereby increasing the amount of budget financing of the budget set.</t>
  </si>
  <si>
    <t>Realization of the burden of education and training 2011 was 0% of the 2011 budget because we did not undergo a recrutment of teacher because the teacher needs to the year 2011 is still insufficient.</t>
  </si>
  <si>
    <t>Realization of expenses etc was 7% in 2011 above the 2011 budget due to the persistence of the employees who make loans to the institutions</t>
  </si>
  <si>
    <t>Realization of the load and motor vehicle 2011 was 0% of the 2011 budget due to under on in 2011 we only allocate the installment purchase for motorcycle for 1 year in which monthly installments of Rp. 500.000,-.</t>
  </si>
  <si>
    <t>Realization of the burden of office equipment (Computers, copy machines, fax, etc) 2011 was 0% of the 2011 budget because we did not allocate it.</t>
  </si>
  <si>
    <t>Realization of the burden of office furniture (desks, chairs, cabinets, etc) in 2011 was 0% of the 2011 budget because we did not allocate it.</t>
  </si>
  <si>
    <t>Realization of a class load equipment (chairs, blackboards, cabinets, etc) in 2011 was 0% of the budget 2011 because we did not allocate it.</t>
  </si>
  <si>
    <t>COOPERATION OF DEVELOPMENT AND TRANSLATION</t>
  </si>
  <si>
    <t>THE EXPLANATION OF THE COMPARISON BETWEEN THE REALIZATION 2011 WITH THE BUDGET 2011</t>
  </si>
  <si>
    <t>CIMAHI AFFILIATE</t>
  </si>
  <si>
    <t>(IN Million Rupiah)</t>
  </si>
  <si>
    <t>A.REVENUES</t>
  </si>
  <si>
    <t>REGULAR PROFESSIONAL EDUCATION CLASS</t>
  </si>
  <si>
    <t>ONE-YEAR EDUCATION OF PROFESSIONAL CLASS</t>
  </si>
  <si>
    <t>OUTSIDE AND INDONESIAN CLASSES</t>
  </si>
  <si>
    <t>OTHER REVENUES</t>
  </si>
  <si>
    <t>B. EXPENDITURES</t>
  </si>
  <si>
    <t>SALARY</t>
  </si>
  <si>
    <t>OFFICE OPERATIONAL EXPENSES</t>
  </si>
  <si>
    <t>SERVICE OF CONTRACT</t>
  </si>
  <si>
    <t>FACILITIES PROVISION</t>
  </si>
  <si>
    <t>SOCIAL AND OTHER ACTIVITIES</t>
  </si>
  <si>
    <t>OFFICIAL TRAVEL</t>
  </si>
  <si>
    <t>OTHERS</t>
  </si>
  <si>
    <t>MOTOR AND VEHICLE</t>
  </si>
  <si>
    <t>OFFICE EQUIPMENT (COMPUTER, TELEPHONE, FAX, ETC)</t>
  </si>
  <si>
    <t>OFFICE FURNITURE (CHAIRS, DESKS, FILLING CABINETS,ETC)</t>
  </si>
  <si>
    <t>CLASSROOM FACILITIES (CHAIRS, PICTURES, REALIAS, ETC)</t>
  </si>
  <si>
    <t>Other Program of Outside Class</t>
  </si>
  <si>
    <t>Indonesian Language Class</t>
  </si>
  <si>
    <t>Indonesian Language</t>
  </si>
  <si>
    <t>CLASSES</t>
  </si>
  <si>
    <t>THE FIRST THREE-MONTH</t>
  </si>
  <si>
    <t>THE SECOND THREE-MONTH</t>
  </si>
  <si>
    <t>THE THIRD THREE-MONTH</t>
  </si>
  <si>
    <t>THE FOURTHTHREE-MONTH</t>
  </si>
  <si>
    <t>CIMAHI AFFILIATE OFFICE</t>
  </si>
  <si>
    <t>Form 3</t>
  </si>
  <si>
    <t>COOPERATION IN DEVELOPMENT AND TRANSLATION</t>
  </si>
  <si>
    <t>COMPARISON BETWEEN THE REALITY WITH THE CLASSES OBTAINED 2011</t>
  </si>
  <si>
    <t>EXPLANATION</t>
  </si>
  <si>
    <t>GENERAL INSIDE CLASSES</t>
  </si>
  <si>
    <t>JUNIOR HIGH CLASS (EC PROGRAMS) 1-6</t>
  </si>
  <si>
    <t>HIGHER LEVEL CLASSES 1-3</t>
  </si>
  <si>
    <t>ENGLISH FOR CHILDREN 1-3</t>
  </si>
  <si>
    <t>ENGLISH FOR CHILDREN 4-6</t>
  </si>
  <si>
    <t>ENGLISH FOR TEEN 1-12</t>
  </si>
  <si>
    <t>ENGLISH FOR ADULT 1-4</t>
  </si>
  <si>
    <t>INTERMEDIATE CLASS OF EA 1-4</t>
  </si>
  <si>
    <t>HI-INTERMEDIATE CLASS OF EA 1-4</t>
  </si>
  <si>
    <t>OTHER GENERAL ENGLISH PROGRAM</t>
  </si>
  <si>
    <t>SPECIAL INSIDE CLASSES</t>
  </si>
  <si>
    <t>REGULAR PROFESSIONAL PROGRAM</t>
  </si>
  <si>
    <t>REGULAR COMPUTER CLASSES</t>
  </si>
  <si>
    <t>Regular mandarin Program</t>
  </si>
  <si>
    <t>Arabic Language Class</t>
  </si>
  <si>
    <t>Indonesian language training</t>
  </si>
  <si>
    <t>Other language Trainings</t>
  </si>
  <si>
    <t>ONE-YEAR PROFESSIONAL EDUCATION PROGRAM</t>
  </si>
  <si>
    <t>Computerized Accountancy</t>
  </si>
  <si>
    <t>Public Realtion and Secretary Program</t>
  </si>
  <si>
    <t>English Language (One-Year Program)</t>
  </si>
  <si>
    <t>Hotelerie</t>
  </si>
  <si>
    <t>Tours and Travel</t>
  </si>
  <si>
    <t>Accord Programs</t>
  </si>
  <si>
    <t>LIA Program for teachers</t>
  </si>
  <si>
    <t>GENERAL OUTSIDE CLASSES</t>
  </si>
  <si>
    <t>English for Adult (EA) 1-4</t>
  </si>
  <si>
    <t>Intermediate (EA) 1-4</t>
  </si>
  <si>
    <t>Hi Intermediate (EA) 1-4</t>
  </si>
  <si>
    <t>Special Outside Classes</t>
  </si>
  <si>
    <t>TOTAL ALL CLASSES</t>
  </si>
  <si>
    <t>Explanation</t>
  </si>
  <si>
    <t>Form 1 : EVALUATION</t>
  </si>
  <si>
    <t>FIRST 3-MONTH</t>
  </si>
  <si>
    <t>SECOND 3-MONTH</t>
  </si>
  <si>
    <t>THIRD 3-MONTH</t>
  </si>
  <si>
    <t>Fourth 3-month</t>
  </si>
  <si>
    <t>General Inside Classes</t>
  </si>
  <si>
    <t>Junior High Program (CIE) 1-6</t>
  </si>
  <si>
    <t>higher levels 4-6</t>
  </si>
  <si>
    <t>English for Children (EC) 1-4</t>
  </si>
  <si>
    <t>English for Children (EC) 4-6</t>
  </si>
  <si>
    <t>Enflish for Teens ET 1-12</t>
  </si>
  <si>
    <t>Other General English programs</t>
  </si>
  <si>
    <t>Special Inside Classes</t>
  </si>
  <si>
    <t>Regular Professional Program</t>
  </si>
  <si>
    <t>Regular Computer Classes</t>
  </si>
  <si>
    <t>Regular mandarin Classes</t>
  </si>
  <si>
    <t>Regular Arabic Classes</t>
  </si>
  <si>
    <t>Other Language Trainings</t>
  </si>
  <si>
    <t>One-Year Professional Program</t>
  </si>
  <si>
    <t>Information Management</t>
  </si>
  <si>
    <t>Public relation and Secretary Programs</t>
  </si>
  <si>
    <t>English Education (One-Year Program)</t>
  </si>
  <si>
    <t>Hotel Industry</t>
  </si>
  <si>
    <t>Accord Program</t>
  </si>
  <si>
    <t>Translation programs</t>
  </si>
  <si>
    <t>TOTAL ALL STUDENTS</t>
  </si>
  <si>
    <t>Indonesaian Language Classes</t>
  </si>
  <si>
    <t>Private Classes</t>
  </si>
  <si>
    <t>Semi-Private Classes</t>
  </si>
  <si>
    <t>Other Outside Class programs</t>
  </si>
  <si>
    <t>STUDENTS</t>
  </si>
  <si>
    <t>General Outside Classes</t>
  </si>
  <si>
    <t>English For Adult Program 1-4</t>
  </si>
  <si>
    <t>Intermediate EA 1-4</t>
  </si>
  <si>
    <t>Hi-Intermediate EA Programs 1-4</t>
  </si>
  <si>
    <t>Semi Private Classes</t>
  </si>
  <si>
    <t>Ratio of Salaries and Benefits to Revenues</t>
  </si>
  <si>
    <t>Classroom Supplies</t>
  </si>
  <si>
    <t>Office Furniture</t>
  </si>
  <si>
    <t>Motor Cycle and Vehicle</t>
  </si>
  <si>
    <t>Training and Education</t>
  </si>
  <si>
    <t>Official Travel</t>
  </si>
  <si>
    <t>Facility Procurement</t>
  </si>
  <si>
    <t>Insurance</t>
  </si>
  <si>
    <t>Service Contract</t>
  </si>
  <si>
    <t>Office Operation</t>
  </si>
  <si>
    <t>Benefits</t>
  </si>
  <si>
    <t>Salaries</t>
  </si>
  <si>
    <t>OPERATING EXPENSES</t>
  </si>
  <si>
    <t>EXPENDITURES</t>
  </si>
  <si>
    <t>Other Revenues</t>
  </si>
  <si>
    <t>Other Operating revenues</t>
  </si>
  <si>
    <t>TOTAL MAIN REVENUES</t>
  </si>
  <si>
    <t>Outside and Indonesian language Classes</t>
  </si>
  <si>
    <t>One-Year Education program</t>
  </si>
  <si>
    <t>Regular Professional Programs</t>
  </si>
  <si>
    <t>MAIN BUSINESS REVENUES</t>
  </si>
  <si>
    <t>REVENUES</t>
  </si>
  <si>
    <t>INITIAL BALANCE</t>
  </si>
  <si>
    <t>The Ration of Salaries and benefits to revenues</t>
  </si>
  <si>
    <t>Ration of Out of Salaries and Benefits to Revenues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</si>
</sst>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Rp.&quot;#,##0_);\(&quot;Rp.&quot;#,##0\)"/>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0;[Red]#,##0"/>
    <numFmt numFmtId="177" formatCode="0.00;[Red]0.00"/>
    <numFmt numFmtId="178" formatCode="#,##0.00;[Red]#,##0.00"/>
    <numFmt numFmtId="179" formatCode="#,##0.0_);\(#,##0.0\)"/>
    <numFmt numFmtId="180" formatCode="_(* #,##0.0_);_(* \(#,##0.0\);_(* &quot;-&quot;?_);_(@_)"/>
    <numFmt numFmtId="181" formatCode="_(* #,##0.000000000000000_);_(* \(#,##0.000000000000000\);_(* &quot;-&quot;???????????????_);_(@_)"/>
    <numFmt numFmtId="182" formatCode="0.0"/>
    <numFmt numFmtId="183" formatCode="_(* #,##0_);_(* \(#,##0\);_(* &quot;-&quot;??_);_(@_)"/>
    <numFmt numFmtId="184" formatCode="0.0%"/>
    <numFmt numFmtId="185" formatCode="&quot;Yes&quot;;&quot;Yes&quot;;&quot;No&quot;"/>
    <numFmt numFmtId="186" formatCode="&quot;True&quot;;&quot;True&quot;;&quot;False&quot;"/>
    <numFmt numFmtId="187" formatCode="&quot;On&quot;;&quot;On&quot;;&quot;Off&quot;"/>
    <numFmt numFmtId="188" formatCode="_(* #,##0.0_);_(* \(#,##0.0\);_(* &quot;-&quot;??_);_(@_)"/>
    <numFmt numFmtId="189" formatCode="[$€-2]\ #,##0.00_);[Red]\([$€-2]\ #,##0.00\)"/>
  </numFmts>
  <fonts count="50">
    <font>
      <sz val="10"/>
      <name val="Arial"/>
      <family val="0"/>
    </font>
    <font>
      <u val="single"/>
      <sz val="10"/>
      <color indexed="12"/>
      <name val="Arial"/>
      <family val="2"/>
    </font>
    <font>
      <u val="single"/>
      <sz val="10"/>
      <color indexed="36"/>
      <name val="Arial"/>
      <family val="2"/>
    </font>
    <font>
      <b/>
      <sz val="10"/>
      <name val="Tahoma"/>
      <family val="2"/>
    </font>
    <font>
      <sz val="10"/>
      <name val="Tahoma"/>
      <family val="2"/>
    </font>
    <font>
      <sz val="10"/>
      <name val="Arial Narrow"/>
      <family val="2"/>
    </font>
    <font>
      <b/>
      <i/>
      <sz val="10"/>
      <name val="Tahoma"/>
      <family val="2"/>
    </font>
    <font>
      <b/>
      <sz val="9"/>
      <name val="Tahoma"/>
      <family val="2"/>
    </font>
    <font>
      <sz val="9"/>
      <name val="Tahoma"/>
      <family val="2"/>
    </font>
    <font>
      <sz val="10"/>
      <color indexed="10"/>
      <name val="Tahoma"/>
      <family val="2"/>
    </font>
    <font>
      <sz val="8"/>
      <name val="Tahoma"/>
      <family val="2"/>
    </font>
    <font>
      <b/>
      <sz val="8"/>
      <name val="Tahoma"/>
      <family val="2"/>
    </font>
    <font>
      <b/>
      <sz val="10"/>
      <color indexed="10"/>
      <name val="Tahoma"/>
      <family val="2"/>
    </font>
    <font>
      <sz val="10"/>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thin"/>
      <top style="thin"/>
      <bottom style="medium"/>
    </border>
    <border>
      <left style="thin"/>
      <right style="thick"/>
      <top style="thin"/>
      <bottom style="thin"/>
    </border>
    <border>
      <left style="thick"/>
      <right style="thin"/>
      <top style="thin"/>
      <bottom style="thin"/>
    </border>
    <border>
      <left style="thick"/>
      <right>
        <color indexed="63"/>
      </right>
      <top style="thin"/>
      <bottom style="thin"/>
    </border>
    <border>
      <left style="thick"/>
      <right style="thin"/>
      <top style="thin"/>
      <bottom style="thick"/>
    </border>
    <border>
      <left style="thin"/>
      <right style="thick"/>
      <top style="thin"/>
      <bottom>
        <color indexed="63"/>
      </bottom>
    </border>
    <border>
      <left style="thin"/>
      <right style="thick"/>
      <top>
        <color indexed="63"/>
      </top>
      <bottom style="thin"/>
    </border>
    <border>
      <left style="thin"/>
      <right style="thick"/>
      <top style="medium"/>
      <bottom style="medium"/>
    </border>
    <border>
      <left>
        <color indexed="63"/>
      </left>
      <right style="thick"/>
      <top>
        <color indexed="63"/>
      </top>
      <bottom style="thin"/>
    </border>
    <border>
      <left style="thin"/>
      <right style="thin"/>
      <top style="thin"/>
      <bottom style="thick"/>
    </border>
    <border>
      <left style="thin"/>
      <right style="thick"/>
      <top>
        <color indexed="63"/>
      </top>
      <bottom>
        <color indexed="63"/>
      </bottom>
    </border>
    <border>
      <left style="thick"/>
      <right style="thin"/>
      <top style="thin"/>
      <bottom>
        <color indexed="63"/>
      </bottom>
    </border>
    <border>
      <left>
        <color indexed="63"/>
      </left>
      <right style="thick"/>
      <top>
        <color indexed="63"/>
      </top>
      <bottom>
        <color indexed="63"/>
      </bottom>
    </border>
    <border>
      <left style="thin"/>
      <right style="thin"/>
      <top style="medium"/>
      <bottom style="thick"/>
    </border>
    <border>
      <left style="thin"/>
      <right style="thick"/>
      <top style="medium"/>
      <bottom style="thick"/>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style="medium"/>
      <top style="medium"/>
      <bottom style="medium"/>
    </border>
    <border>
      <left style="medium"/>
      <right style="thin"/>
      <top style="medium"/>
      <bottom style="medium"/>
    </border>
    <border>
      <left style="medium"/>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ck"/>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0">
    <xf numFmtId="0" fontId="0" fillId="0" borderId="0" xfId="0" applyAlignment="1">
      <alignment/>
    </xf>
    <xf numFmtId="0" fontId="3" fillId="0" borderId="0" xfId="0" applyFont="1" applyFill="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indent="3"/>
    </xf>
    <xf numFmtId="0" fontId="0" fillId="0" borderId="0" xfId="0" applyAlignment="1">
      <alignment horizontal="right"/>
    </xf>
    <xf numFmtId="41" fontId="3" fillId="0" borderId="10" xfId="0" applyNumberFormat="1" applyFont="1" applyBorder="1" applyAlignment="1">
      <alignment horizontal="right" vertical="top" wrapText="1"/>
    </xf>
    <xf numFmtId="0" fontId="3" fillId="0" borderId="0" xfId="0" applyFont="1" applyBorder="1" applyAlignment="1">
      <alignment horizontal="center" vertical="top" wrapText="1"/>
    </xf>
    <xf numFmtId="0" fontId="4" fillId="0" borderId="0" xfId="0" applyFont="1" applyBorder="1" applyAlignment="1">
      <alignment horizontal="left" vertical="top" wrapText="1"/>
    </xf>
    <xf numFmtId="41" fontId="0" fillId="0" borderId="0" xfId="0" applyNumberFormat="1" applyAlignment="1">
      <alignment/>
    </xf>
    <xf numFmtId="0" fontId="0" fillId="0" borderId="0" xfId="0" applyAlignment="1">
      <alignment horizontal="justify"/>
    </xf>
    <xf numFmtId="0" fontId="4" fillId="0" borderId="0" xfId="0" applyFont="1" applyBorder="1" applyAlignment="1">
      <alignment horizontal="justify" vertical="top" wrapText="1"/>
    </xf>
    <xf numFmtId="0" fontId="4" fillId="0" borderId="0" xfId="0" applyFont="1" applyFill="1" applyAlignment="1">
      <alignment vertical="center"/>
    </xf>
    <xf numFmtId="0" fontId="3" fillId="0" borderId="0" xfId="0" applyFont="1" applyFill="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33" borderId="11" xfId="0" applyFont="1" applyFill="1" applyBorder="1" applyAlignment="1">
      <alignment horizontal="center" vertical="center"/>
    </xf>
    <xf numFmtId="0" fontId="7" fillId="33" borderId="10" xfId="0" applyFont="1" applyFill="1" applyBorder="1" applyAlignment="1">
      <alignment horizontal="center" vertical="center"/>
    </xf>
    <xf numFmtId="41" fontId="4" fillId="0" borderId="10" xfId="0" applyNumberFormat="1" applyFont="1" applyFill="1" applyBorder="1" applyAlignment="1">
      <alignment vertical="center"/>
    </xf>
    <xf numFmtId="41" fontId="4" fillId="0" borderId="1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0" xfId="0" applyNumberFormat="1" applyFont="1" applyFill="1" applyBorder="1" applyAlignment="1">
      <alignment vertical="center"/>
    </xf>
    <xf numFmtId="41" fontId="3" fillId="0" borderId="10" xfId="0" applyNumberFormat="1" applyFont="1" applyFill="1" applyBorder="1" applyAlignment="1">
      <alignment horizontal="left" vertical="center"/>
    </xf>
    <xf numFmtId="41" fontId="3" fillId="0" borderId="10" xfId="0" applyNumberFormat="1" applyFont="1" applyFill="1" applyBorder="1" applyAlignment="1">
      <alignment horizontal="right" vertical="center"/>
    </xf>
    <xf numFmtId="41" fontId="7" fillId="0" borderId="10" xfId="0" applyNumberFormat="1" applyFont="1" applyFill="1" applyBorder="1" applyAlignment="1">
      <alignment horizontal="center" vertical="center"/>
    </xf>
    <xf numFmtId="9" fontId="7" fillId="0" borderId="10" xfId="59"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Fill="1" applyBorder="1" applyAlignment="1">
      <alignment horizontal="centerContinuous" vertical="center"/>
    </xf>
    <xf numFmtId="0" fontId="7" fillId="0" borderId="10" xfId="0" applyFont="1" applyFill="1" applyBorder="1" applyAlignment="1">
      <alignment horizontal="center" vertical="center"/>
    </xf>
    <xf numFmtId="0" fontId="7" fillId="0" borderId="10" xfId="0" applyFont="1" applyFill="1" applyBorder="1" applyAlignment="1">
      <alignment horizontal="right" vertical="center"/>
    </xf>
    <xf numFmtId="41" fontId="7" fillId="0" borderId="10" xfId="0" applyNumberFormat="1" applyFont="1" applyFill="1" applyBorder="1" applyAlignment="1">
      <alignment vertical="center"/>
    </xf>
    <xf numFmtId="0" fontId="8" fillId="0" borderId="10" xfId="0"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37" fontId="3" fillId="33"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41" fontId="3" fillId="0" borderId="10" xfId="43" applyFont="1" applyFill="1" applyBorder="1" applyAlignment="1">
      <alignment vertical="center"/>
    </xf>
    <xf numFmtId="41" fontId="4" fillId="0" borderId="10" xfId="43" applyFont="1" applyFill="1" applyBorder="1" applyAlignment="1">
      <alignment vertical="center"/>
    </xf>
    <xf numFmtId="0" fontId="4" fillId="0" borderId="10" xfId="0" applyFont="1" applyBorder="1" applyAlignment="1">
      <alignment vertical="center"/>
    </xf>
    <xf numFmtId="3" fontId="4" fillId="0" borderId="10" xfId="0" applyNumberFormat="1" applyFont="1" applyFill="1" applyBorder="1" applyAlignment="1">
      <alignment vertical="center"/>
    </xf>
    <xf numFmtId="0" fontId="0" fillId="0" borderId="0" xfId="0" applyFont="1" applyAlignment="1">
      <alignment vertical="center"/>
    </xf>
    <xf numFmtId="0" fontId="0" fillId="0" borderId="10" xfId="0" applyBorder="1" applyAlignment="1">
      <alignment vertical="center"/>
    </xf>
    <xf numFmtId="9" fontId="3" fillId="0" borderId="10" xfId="59" applyFont="1" applyBorder="1" applyAlignment="1">
      <alignment vertical="center"/>
    </xf>
    <xf numFmtId="41" fontId="0" fillId="0" borderId="0" xfId="0" applyNumberFormat="1" applyAlignment="1">
      <alignment vertical="center"/>
    </xf>
    <xf numFmtId="41" fontId="4" fillId="0" borderId="0" xfId="0" applyNumberFormat="1" applyFont="1" applyAlignment="1">
      <alignment vertical="center"/>
    </xf>
    <xf numFmtId="41" fontId="3" fillId="33" borderId="12" xfId="0" applyNumberFormat="1" applyFont="1" applyFill="1" applyBorder="1" applyAlignment="1">
      <alignment horizontal="center" vertical="center"/>
    </xf>
    <xf numFmtId="41" fontId="3" fillId="33" borderId="13" xfId="0" applyNumberFormat="1" applyFont="1" applyFill="1" applyBorder="1" applyAlignment="1">
      <alignment horizontal="center" vertical="center"/>
    </xf>
    <xf numFmtId="41" fontId="3" fillId="33" borderId="14" xfId="0" applyNumberFormat="1" applyFont="1" applyFill="1" applyBorder="1" applyAlignment="1">
      <alignment horizontal="center" vertical="center"/>
    </xf>
    <xf numFmtId="0" fontId="3" fillId="33" borderId="15" xfId="0" applyNumberFormat="1" applyFont="1" applyFill="1" applyBorder="1" applyAlignment="1">
      <alignment horizontal="center" vertical="center"/>
    </xf>
    <xf numFmtId="41" fontId="3" fillId="33" borderId="16"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6" fillId="33" borderId="15" xfId="0" applyFont="1" applyFill="1" applyBorder="1" applyAlignment="1">
      <alignment horizontal="center" vertical="center"/>
    </xf>
    <xf numFmtId="41" fontId="3" fillId="33" borderId="15"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17" xfId="0" applyFont="1" applyFill="1" applyBorder="1" applyAlignment="1">
      <alignment horizontal="centerContinuous" vertical="center"/>
    </xf>
    <xf numFmtId="0" fontId="3" fillId="0" borderId="0" xfId="0" applyFont="1" applyFill="1" applyBorder="1" applyAlignment="1">
      <alignment vertical="center"/>
    </xf>
    <xf numFmtId="0" fontId="4" fillId="0" borderId="18" xfId="0" applyFont="1" applyFill="1" applyBorder="1" applyAlignment="1">
      <alignment vertical="center"/>
    </xf>
    <xf numFmtId="41" fontId="4" fillId="0" borderId="10" xfId="43" applyNumberFormat="1" applyFont="1" applyFill="1" applyBorder="1" applyAlignment="1">
      <alignment vertical="center"/>
    </xf>
    <xf numFmtId="0" fontId="4" fillId="0" borderId="17" xfId="0" applyFont="1" applyFill="1" applyBorder="1" applyAlignment="1">
      <alignment horizontal="centerContinuous" vertical="center"/>
    </xf>
    <xf numFmtId="0" fontId="4" fillId="0" borderId="0" xfId="0" applyFont="1" applyFill="1" applyBorder="1" applyAlignment="1">
      <alignment vertical="center"/>
    </xf>
    <xf numFmtId="0" fontId="4" fillId="0" borderId="11" xfId="0" applyFont="1" applyFill="1" applyBorder="1" applyAlignment="1">
      <alignment horizontal="centerContinuous" vertical="center"/>
    </xf>
    <xf numFmtId="0" fontId="4" fillId="0" borderId="11" xfId="0" applyFont="1" applyFill="1" applyBorder="1" applyAlignment="1">
      <alignment vertical="center"/>
    </xf>
    <xf numFmtId="41" fontId="4" fillId="0" borderId="13" xfId="43" applyNumberFormat="1" applyFont="1" applyFill="1" applyBorder="1" applyAlignment="1">
      <alignment vertical="center"/>
    </xf>
    <xf numFmtId="0" fontId="3" fillId="0" borderId="18" xfId="0" applyFont="1" applyFill="1" applyBorder="1" applyAlignment="1">
      <alignment horizontal="right" vertical="center"/>
    </xf>
    <xf numFmtId="41" fontId="3" fillId="0" borderId="13" xfId="43" applyNumberFormat="1" applyFont="1" applyFill="1" applyBorder="1" applyAlignment="1">
      <alignment vertical="center"/>
    </xf>
    <xf numFmtId="0" fontId="3" fillId="0" borderId="19" xfId="0" applyFont="1" applyFill="1" applyBorder="1" applyAlignment="1">
      <alignment horizontal="centerContinuous" vertical="center"/>
    </xf>
    <xf numFmtId="0" fontId="3" fillId="0" borderId="19" xfId="0" applyFont="1" applyFill="1" applyBorder="1" applyAlignment="1">
      <alignment vertical="center"/>
    </xf>
    <xf numFmtId="0" fontId="4" fillId="0" borderId="19" xfId="0" applyFont="1" applyFill="1" applyBorder="1" applyAlignment="1">
      <alignment vertical="center"/>
    </xf>
    <xf numFmtId="0" fontId="3" fillId="0" borderId="19" xfId="0" applyFont="1" applyFill="1" applyBorder="1" applyAlignment="1">
      <alignment horizontal="right" vertical="center"/>
    </xf>
    <xf numFmtId="41" fontId="4" fillId="0" borderId="15" xfId="43" applyNumberFormat="1" applyFont="1" applyFill="1" applyBorder="1" applyAlignment="1">
      <alignment vertical="center"/>
    </xf>
    <xf numFmtId="41" fontId="4" fillId="0" borderId="15" xfId="43" applyFont="1" applyFill="1" applyBorder="1" applyAlignment="1">
      <alignment vertical="center"/>
    </xf>
    <xf numFmtId="0" fontId="4" fillId="0" borderId="18" xfId="0" applyFont="1" applyBorder="1" applyAlignment="1">
      <alignment vertical="center"/>
    </xf>
    <xf numFmtId="0" fontId="3" fillId="0" borderId="19" xfId="0" applyFont="1" applyFill="1" applyBorder="1" applyAlignment="1">
      <alignment horizontal="center" vertical="center"/>
    </xf>
    <xf numFmtId="41" fontId="4" fillId="0" borderId="19" xfId="43" applyNumberFormat="1" applyFont="1" applyFill="1" applyBorder="1" applyAlignment="1">
      <alignment vertical="center"/>
    </xf>
    <xf numFmtId="41" fontId="4" fillId="0" borderId="19" xfId="43" applyFont="1" applyFill="1" applyBorder="1" applyAlignment="1">
      <alignment vertical="center"/>
    </xf>
    <xf numFmtId="0" fontId="3" fillId="0" borderId="17" xfId="0" applyFont="1" applyFill="1" applyBorder="1" applyAlignment="1">
      <alignment horizontal="center" vertical="center"/>
    </xf>
    <xf numFmtId="0" fontId="5" fillId="0" borderId="0" xfId="0" applyFont="1" applyFill="1" applyBorder="1" applyAlignment="1">
      <alignment vertical="center"/>
    </xf>
    <xf numFmtId="41" fontId="4" fillId="0" borderId="20" xfId="43" applyNumberFormat="1" applyFont="1" applyFill="1" applyBorder="1" applyAlignment="1">
      <alignment vertical="center"/>
    </xf>
    <xf numFmtId="41" fontId="4" fillId="0" borderId="16" xfId="43" applyNumberFormat="1" applyFont="1" applyFill="1" applyBorder="1" applyAlignment="1">
      <alignment vertical="center"/>
    </xf>
    <xf numFmtId="0" fontId="4" fillId="0" borderId="17" xfId="0" applyFont="1" applyFill="1" applyBorder="1" applyAlignment="1">
      <alignment horizontal="center" vertical="center"/>
    </xf>
    <xf numFmtId="0" fontId="5" fillId="0" borderId="18" xfId="0" applyFont="1" applyFill="1" applyBorder="1" applyAlignment="1">
      <alignment vertical="center"/>
    </xf>
    <xf numFmtId="41" fontId="9" fillId="0" borderId="10" xfId="43" applyNumberFormat="1"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Continuous" vertical="center"/>
    </xf>
    <xf numFmtId="41" fontId="4" fillId="0" borderId="0" xfId="0" applyNumberFormat="1" applyFont="1" applyFill="1" applyAlignment="1">
      <alignment vertical="center"/>
    </xf>
    <xf numFmtId="0" fontId="6" fillId="33" borderId="15"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1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3" fillId="0" borderId="0" xfId="0" applyFont="1" applyFill="1" applyBorder="1" applyAlignment="1">
      <alignment horizontal="center" vertical="center"/>
    </xf>
    <xf numFmtId="41" fontId="3" fillId="0" borderId="0" xfId="43" applyNumberFormat="1" applyFont="1" applyFill="1" applyBorder="1" applyAlignment="1">
      <alignment vertical="center"/>
    </xf>
    <xf numFmtId="41" fontId="3" fillId="0" borderId="0" xfId="43" applyFont="1" applyFill="1" applyBorder="1" applyAlignment="1">
      <alignment vertical="center"/>
    </xf>
    <xf numFmtId="0" fontId="3"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left" vertical="center"/>
    </xf>
    <xf numFmtId="41" fontId="4" fillId="0" borderId="0" xfId="43" applyNumberFormat="1" applyFont="1" applyAlignment="1">
      <alignment vertical="center"/>
    </xf>
    <xf numFmtId="41" fontId="4" fillId="0" borderId="0" xfId="43" applyFont="1" applyAlignment="1">
      <alignment vertical="center"/>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21" xfId="0" applyFont="1" applyFill="1" applyBorder="1" applyAlignment="1">
      <alignment horizontal="center" vertical="center"/>
    </xf>
    <xf numFmtId="41" fontId="4" fillId="0" borderId="0" xfId="43" applyNumberFormat="1" applyFont="1" applyFill="1" applyBorder="1" applyAlignment="1">
      <alignment vertical="center"/>
    </xf>
    <xf numFmtId="41" fontId="4" fillId="0" borderId="0" xfId="43" applyFont="1" applyFill="1" applyBorder="1" applyAlignment="1">
      <alignment vertical="center"/>
    </xf>
    <xf numFmtId="177" fontId="3" fillId="0" borderId="17" xfId="0" applyNumberFormat="1" applyFont="1" applyFill="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176" fontId="3" fillId="0" borderId="11" xfId="0" applyNumberFormat="1" applyFont="1" applyFill="1" applyBorder="1" applyAlignment="1">
      <alignment horizontal="center" vertical="center"/>
    </xf>
    <xf numFmtId="3" fontId="3" fillId="0" borderId="11"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18" xfId="0" applyNumberFormat="1" applyFont="1" applyFill="1" applyBorder="1" applyAlignment="1">
      <alignment vertical="center"/>
    </xf>
    <xf numFmtId="178" fontId="4" fillId="0" borderId="11" xfId="0" applyNumberFormat="1" applyFont="1" applyFill="1" applyBorder="1" applyAlignment="1">
      <alignment horizontal="center" vertical="center"/>
    </xf>
    <xf numFmtId="3" fontId="4" fillId="0" borderId="11" xfId="0" applyNumberFormat="1" applyFont="1" applyFill="1" applyBorder="1" applyAlignment="1">
      <alignment vertical="center"/>
    </xf>
    <xf numFmtId="178" fontId="4" fillId="0" borderId="17" xfId="0" applyNumberFormat="1" applyFont="1" applyFill="1" applyBorder="1" applyAlignment="1">
      <alignment horizontal="center" vertical="center"/>
    </xf>
    <xf numFmtId="178" fontId="4" fillId="0" borderId="19" xfId="0" applyNumberFormat="1" applyFont="1" applyFill="1" applyBorder="1" applyAlignment="1">
      <alignment vertical="center"/>
    </xf>
    <xf numFmtId="3" fontId="3" fillId="0" borderId="19" xfId="0" applyNumberFormat="1" applyFont="1" applyFill="1" applyBorder="1" applyAlignment="1">
      <alignment vertical="center"/>
    </xf>
    <xf numFmtId="41" fontId="3" fillId="0" borderId="17" xfId="43" applyNumberFormat="1" applyFont="1" applyFill="1" applyBorder="1" applyAlignment="1">
      <alignment vertical="center"/>
    </xf>
    <xf numFmtId="41" fontId="4" fillId="0" borderId="11" xfId="0" applyNumberFormat="1" applyFont="1" applyFill="1" applyBorder="1" applyAlignment="1">
      <alignment/>
    </xf>
    <xf numFmtId="41" fontId="4" fillId="0" borderId="11" xfId="0" applyNumberFormat="1" applyFont="1" applyFill="1" applyBorder="1" applyAlignment="1">
      <alignment horizontal="left"/>
    </xf>
    <xf numFmtId="183" fontId="7" fillId="0" borderId="10" xfId="42" applyNumberFormat="1" applyFont="1" applyFill="1" applyBorder="1" applyAlignment="1">
      <alignment horizontal="center" vertical="center"/>
    </xf>
    <xf numFmtId="0" fontId="10" fillId="0" borderId="10" xfId="0" applyFont="1" applyFill="1" applyBorder="1" applyAlignment="1">
      <alignment vertical="center"/>
    </xf>
    <xf numFmtId="0" fontId="11" fillId="0" borderId="10" xfId="0" applyFont="1" applyFill="1" applyBorder="1" applyAlignment="1">
      <alignment horizontal="center" vertical="center"/>
    </xf>
    <xf numFmtId="41" fontId="4" fillId="0" borderId="0" xfId="0" applyNumberFormat="1" applyFont="1" applyFill="1" applyBorder="1" applyAlignment="1">
      <alignment vertical="center"/>
    </xf>
    <xf numFmtId="41" fontId="3" fillId="0" borderId="22" xfId="43" applyNumberFormat="1" applyFont="1" applyFill="1" applyBorder="1" applyAlignment="1">
      <alignment vertical="center"/>
    </xf>
    <xf numFmtId="41" fontId="3" fillId="0" borderId="22" xfId="43" applyFont="1" applyFill="1" applyBorder="1" applyAlignment="1">
      <alignment vertical="center"/>
    </xf>
    <xf numFmtId="41" fontId="4" fillId="0" borderId="22" xfId="43" applyNumberFormat="1" applyFont="1" applyFill="1" applyBorder="1" applyAlignment="1">
      <alignment vertical="center"/>
    </xf>
    <xf numFmtId="41" fontId="4" fillId="0" borderId="22" xfId="43" applyFont="1" applyFill="1" applyBorder="1" applyAlignment="1">
      <alignment vertical="center"/>
    </xf>
    <xf numFmtId="41" fontId="7" fillId="0" borderId="23" xfId="0" applyNumberFormat="1" applyFont="1" applyFill="1" applyBorder="1" applyAlignment="1">
      <alignment vertical="center"/>
    </xf>
    <xf numFmtId="41" fontId="7" fillId="0" borderId="15" xfId="0" applyNumberFormat="1" applyFont="1" applyFill="1" applyBorder="1" applyAlignment="1">
      <alignment vertical="center"/>
    </xf>
    <xf numFmtId="41" fontId="4" fillId="0" borderId="0" xfId="0" applyNumberFormat="1" applyFont="1" applyFill="1" applyBorder="1" applyAlignment="1">
      <alignment/>
    </xf>
    <xf numFmtId="0" fontId="12" fillId="0" borderId="0" xfId="0" applyFont="1" applyFill="1" applyBorder="1" applyAlignment="1">
      <alignment vertical="center"/>
    </xf>
    <xf numFmtId="0" fontId="9" fillId="0" borderId="18" xfId="0"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9" fillId="0" borderId="0" xfId="0" applyFont="1" applyFill="1" applyBorder="1" applyAlignment="1">
      <alignment vertical="center"/>
    </xf>
    <xf numFmtId="0" fontId="9" fillId="0" borderId="17" xfId="0" applyFont="1" applyFill="1" applyBorder="1" applyAlignment="1">
      <alignment horizontal="centerContinuous" vertical="center"/>
    </xf>
    <xf numFmtId="41" fontId="9" fillId="0" borderId="22" xfId="43" applyNumberFormat="1" applyFont="1" applyFill="1" applyBorder="1" applyAlignment="1">
      <alignment vertical="center"/>
    </xf>
    <xf numFmtId="0" fontId="9" fillId="0" borderId="0" xfId="0" applyFont="1" applyFill="1" applyBorder="1" applyAlignment="1">
      <alignment horizontal="centerContinuous" vertical="center"/>
    </xf>
    <xf numFmtId="0" fontId="9" fillId="0" borderId="18" xfId="0" applyFont="1" applyFill="1" applyBorder="1" applyAlignment="1">
      <alignment horizontal="centerContinuous" vertical="center"/>
    </xf>
    <xf numFmtId="41" fontId="4" fillId="0" borderId="24" xfId="43" applyNumberFormat="1" applyFont="1" applyFill="1" applyBorder="1" applyAlignment="1">
      <alignment vertical="center"/>
    </xf>
    <xf numFmtId="41" fontId="4" fillId="0" borderId="22" xfId="43" applyNumberFormat="1" applyFont="1" applyBorder="1" applyAlignment="1">
      <alignment vertical="center"/>
    </xf>
    <xf numFmtId="41" fontId="4" fillId="0" borderId="22" xfId="43" applyFont="1" applyBorder="1" applyAlignment="1">
      <alignment vertical="center"/>
    </xf>
    <xf numFmtId="41" fontId="4" fillId="0" borderId="16" xfId="43" applyFont="1" applyFill="1" applyBorder="1" applyAlignment="1">
      <alignment vertical="center"/>
    </xf>
    <xf numFmtId="41" fontId="4" fillId="0" borderId="16" xfId="43" applyFont="1" applyBorder="1" applyAlignment="1">
      <alignment vertical="center"/>
    </xf>
    <xf numFmtId="0" fontId="3" fillId="33" borderId="25" xfId="0" applyFont="1" applyFill="1" applyBorder="1" applyAlignment="1">
      <alignment horizontal="center" vertical="center"/>
    </xf>
    <xf numFmtId="37" fontId="3" fillId="33" borderId="26" xfId="0" applyNumberFormat="1" applyFont="1" applyFill="1" applyBorder="1" applyAlignment="1">
      <alignment horizontal="center" vertical="center"/>
    </xf>
    <xf numFmtId="37" fontId="3" fillId="33" borderId="25" xfId="0" applyNumberFormat="1" applyFont="1" applyFill="1" applyBorder="1" applyAlignment="1">
      <alignment horizontal="center" vertical="center"/>
    </xf>
    <xf numFmtId="0" fontId="3" fillId="0" borderId="26" xfId="0" applyFont="1" applyBorder="1" applyAlignment="1">
      <alignment horizontal="center" vertical="center"/>
    </xf>
    <xf numFmtId="41" fontId="3" fillId="0" borderId="25" xfId="43" applyFont="1" applyFill="1" applyBorder="1" applyAlignment="1">
      <alignment vertical="center"/>
    </xf>
    <xf numFmtId="0" fontId="4" fillId="0" borderId="27" xfId="0" applyFont="1" applyFill="1" applyBorder="1" applyAlignment="1">
      <alignment horizontal="center" vertical="center"/>
    </xf>
    <xf numFmtId="41" fontId="4" fillId="0" borderId="25" xfId="43" applyFont="1" applyFill="1" applyBorder="1" applyAlignment="1">
      <alignment vertical="center"/>
    </xf>
    <xf numFmtId="37" fontId="3" fillId="0" borderId="26" xfId="0" applyNumberFormat="1" applyFont="1" applyBorder="1" applyAlignment="1">
      <alignment horizontal="center" vertical="center"/>
    </xf>
    <xf numFmtId="37" fontId="4" fillId="0" borderId="26" xfId="0" applyNumberFormat="1" applyFont="1" applyBorder="1" applyAlignment="1">
      <alignment horizontal="center" vertical="center"/>
    </xf>
    <xf numFmtId="39" fontId="4" fillId="0" borderId="26" xfId="0" applyNumberFormat="1" applyFont="1" applyBorder="1" applyAlignment="1">
      <alignment horizontal="center" vertical="center"/>
    </xf>
    <xf numFmtId="178" fontId="4" fillId="0" borderId="26" xfId="0" applyNumberFormat="1" applyFont="1" applyFill="1" applyBorder="1" applyAlignment="1">
      <alignment horizontal="center" vertical="center"/>
    </xf>
    <xf numFmtId="37" fontId="3" fillId="0" borderId="28" xfId="0" applyNumberFormat="1" applyFont="1" applyBorder="1" applyAlignment="1">
      <alignment horizontal="center" vertical="center"/>
    </xf>
    <xf numFmtId="0" fontId="4" fillId="0" borderId="26" xfId="0" applyFont="1" applyFill="1" applyBorder="1" applyAlignment="1">
      <alignment horizontal="center" vertical="center"/>
    </xf>
    <xf numFmtId="41" fontId="3" fillId="0" borderId="13" xfId="43" applyFont="1" applyFill="1" applyBorder="1" applyAlignment="1">
      <alignment vertical="center"/>
    </xf>
    <xf numFmtId="41" fontId="3" fillId="0" borderId="29" xfId="43" applyFont="1" applyFill="1" applyBorder="1" applyAlignment="1">
      <alignment vertical="center"/>
    </xf>
    <xf numFmtId="41" fontId="3" fillId="0" borderId="15" xfId="43" applyFont="1" applyFill="1" applyBorder="1" applyAlignment="1">
      <alignment vertical="center"/>
    </xf>
    <xf numFmtId="41" fontId="3" fillId="0" borderId="30" xfId="43" applyFont="1" applyFill="1" applyBorder="1" applyAlignment="1">
      <alignment vertical="center"/>
    </xf>
    <xf numFmtId="41" fontId="3" fillId="0" borderId="23" xfId="43" applyFont="1" applyFill="1" applyBorder="1" applyAlignment="1">
      <alignment vertical="center"/>
    </xf>
    <xf numFmtId="41" fontId="3" fillId="0" borderId="31" xfId="43" applyFont="1" applyFill="1" applyBorder="1" applyAlignment="1">
      <alignment vertical="center"/>
    </xf>
    <xf numFmtId="41" fontId="4" fillId="0" borderId="13" xfId="43" applyFont="1" applyFill="1" applyBorder="1" applyAlignment="1">
      <alignment vertical="center"/>
    </xf>
    <xf numFmtId="41" fontId="4" fillId="0" borderId="29" xfId="43" applyFont="1" applyFill="1" applyBorder="1" applyAlignment="1">
      <alignment vertical="center"/>
    </xf>
    <xf numFmtId="41" fontId="4" fillId="0" borderId="32" xfId="43" applyFont="1" applyFill="1" applyBorder="1" applyAlignment="1">
      <alignment vertical="center"/>
    </xf>
    <xf numFmtId="0" fontId="3" fillId="0" borderId="33" xfId="0" applyFont="1" applyBorder="1" applyAlignment="1">
      <alignment horizontal="center" vertical="center"/>
    </xf>
    <xf numFmtId="41" fontId="3" fillId="0" borderId="17" xfId="43" applyFont="1" applyFill="1" applyBorder="1" applyAlignment="1">
      <alignment vertical="center"/>
    </xf>
    <xf numFmtId="41" fontId="3" fillId="0" borderId="34" xfId="43" applyFont="1" applyFill="1" applyBorder="1" applyAlignment="1">
      <alignment vertical="center"/>
    </xf>
    <xf numFmtId="37" fontId="3" fillId="0" borderId="35" xfId="0" applyNumberFormat="1" applyFont="1" applyBorder="1" applyAlignment="1">
      <alignment horizontal="center" vertical="center"/>
    </xf>
    <xf numFmtId="0" fontId="3" fillId="0" borderId="13" xfId="0" applyFont="1" applyBorder="1" applyAlignment="1">
      <alignment horizontal="center" vertical="center"/>
    </xf>
    <xf numFmtId="41" fontId="4" fillId="0" borderId="36" xfId="43" applyFont="1" applyFill="1" applyBorder="1" applyAlignment="1">
      <alignment vertical="center"/>
    </xf>
    <xf numFmtId="41" fontId="3" fillId="0" borderId="37" xfId="43" applyFont="1" applyFill="1" applyBorder="1" applyAlignment="1">
      <alignment vertical="center"/>
    </xf>
    <xf numFmtId="41" fontId="3" fillId="0" borderId="38" xfId="43" applyFont="1" applyFill="1" applyBorder="1" applyAlignment="1">
      <alignment vertical="center"/>
    </xf>
    <xf numFmtId="41" fontId="4" fillId="0" borderId="23" xfId="43" applyFont="1" applyFill="1" applyBorder="1" applyAlignment="1">
      <alignment vertical="center"/>
    </xf>
    <xf numFmtId="41" fontId="7" fillId="0" borderId="13" xfId="0" applyNumberFormat="1" applyFont="1" applyFill="1" applyBorder="1" applyAlignment="1">
      <alignment horizontal="center" vertical="center"/>
    </xf>
    <xf numFmtId="9" fontId="7" fillId="0" borderId="13" xfId="59" applyFont="1" applyFill="1" applyBorder="1" applyAlignment="1">
      <alignment horizontal="center" vertical="center"/>
    </xf>
    <xf numFmtId="183" fontId="7" fillId="0" borderId="13" xfId="42" applyNumberFormat="1" applyFont="1" applyFill="1" applyBorder="1" applyAlignment="1">
      <alignment horizontal="center" vertical="center"/>
    </xf>
    <xf numFmtId="9" fontId="7" fillId="0" borderId="23" xfId="59" applyFont="1" applyFill="1" applyBorder="1" applyAlignment="1">
      <alignment horizontal="center" vertical="center"/>
    </xf>
    <xf numFmtId="41" fontId="7" fillId="0" borderId="23" xfId="0" applyNumberFormat="1" applyFont="1" applyFill="1" applyBorder="1" applyAlignment="1">
      <alignment horizontal="center" vertical="center"/>
    </xf>
    <xf numFmtId="183" fontId="3" fillId="0" borderId="15" xfId="42" applyNumberFormat="1" applyFont="1" applyFill="1" applyBorder="1" applyAlignment="1">
      <alignment vertical="center"/>
    </xf>
    <xf numFmtId="183" fontId="3" fillId="0" borderId="15" xfId="42" applyNumberFormat="1" applyFont="1" applyFill="1" applyBorder="1" applyAlignment="1">
      <alignment horizontal="center" vertical="center"/>
    </xf>
    <xf numFmtId="41" fontId="3" fillId="0" borderId="15" xfId="42" applyNumberFormat="1" applyFont="1" applyFill="1" applyBorder="1" applyAlignment="1">
      <alignment horizontal="right" vertical="center"/>
    </xf>
    <xf numFmtId="183" fontId="8" fillId="0" borderId="15" xfId="42" applyNumberFormat="1" applyFont="1" applyFill="1" applyBorder="1" applyAlignment="1">
      <alignment horizontal="center" vertical="center"/>
    </xf>
    <xf numFmtId="9" fontId="8" fillId="0" borderId="15" xfId="59" applyFont="1" applyFill="1" applyBorder="1" applyAlignment="1">
      <alignment horizontal="center" vertical="center"/>
    </xf>
    <xf numFmtId="183" fontId="4" fillId="0" borderId="13" xfId="42" applyNumberFormat="1" applyFont="1" applyFill="1" applyBorder="1" applyAlignment="1">
      <alignment horizontal="center" vertical="center"/>
    </xf>
    <xf numFmtId="183" fontId="3" fillId="0" borderId="13" xfId="0" applyNumberFormat="1" applyFont="1" applyFill="1" applyBorder="1" applyAlignment="1">
      <alignment horizontal="center" vertical="center"/>
    </xf>
    <xf numFmtId="41" fontId="3" fillId="0" borderId="13" xfId="42" applyNumberFormat="1" applyFont="1" applyFill="1" applyBorder="1" applyAlignment="1">
      <alignment horizontal="right" vertical="center"/>
    </xf>
    <xf numFmtId="183" fontId="8" fillId="0" borderId="13" xfId="42" applyNumberFormat="1" applyFont="1" applyFill="1" applyBorder="1" applyAlignment="1">
      <alignment horizontal="center" vertical="center"/>
    </xf>
    <xf numFmtId="9" fontId="8" fillId="0" borderId="13" xfId="59" applyFont="1" applyFill="1" applyBorder="1" applyAlignment="1">
      <alignment horizontal="center" vertical="center"/>
    </xf>
    <xf numFmtId="183" fontId="3" fillId="0" borderId="23" xfId="42" applyNumberFormat="1" applyFont="1" applyFill="1" applyBorder="1" applyAlignment="1">
      <alignment vertical="center"/>
    </xf>
    <xf numFmtId="41" fontId="3" fillId="0" borderId="23" xfId="42" applyNumberFormat="1" applyFont="1" applyFill="1" applyBorder="1" applyAlignment="1">
      <alignment horizontal="right" vertical="center"/>
    </xf>
    <xf numFmtId="183" fontId="8" fillId="0" borderId="23" xfId="42" applyNumberFormat="1" applyFont="1" applyFill="1" applyBorder="1" applyAlignment="1">
      <alignment horizontal="center" vertical="center"/>
    </xf>
    <xf numFmtId="9" fontId="8" fillId="0" borderId="23" xfId="59" applyFont="1" applyFill="1" applyBorder="1" applyAlignment="1">
      <alignment horizontal="center" vertical="center"/>
    </xf>
    <xf numFmtId="183" fontId="11" fillId="0" borderId="23" xfId="42" applyNumberFormat="1" applyFont="1" applyFill="1" applyBorder="1" applyAlignment="1">
      <alignment vertical="center"/>
    </xf>
    <xf numFmtId="9" fontId="11" fillId="0" borderId="23" xfId="59" applyFont="1" applyFill="1" applyBorder="1" applyAlignment="1">
      <alignment horizontal="center" vertical="center"/>
    </xf>
    <xf numFmtId="41" fontId="4" fillId="0" borderId="10" xfId="0" applyNumberFormat="1" applyFont="1" applyFill="1" applyBorder="1" applyAlignment="1">
      <alignment/>
    </xf>
    <xf numFmtId="41" fontId="9" fillId="0" borderId="10" xfId="0" applyNumberFormat="1" applyFont="1" applyFill="1" applyBorder="1" applyAlignment="1">
      <alignment vertical="center"/>
    </xf>
    <xf numFmtId="41" fontId="9" fillId="0" borderId="11"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41" fontId="4" fillId="0" borderId="10" xfId="0" applyNumberFormat="1" applyFont="1" applyFill="1" applyBorder="1" applyAlignment="1">
      <alignment horizontal="center" vertical="center"/>
    </xf>
    <xf numFmtId="9" fontId="0" fillId="0" borderId="0" xfId="0" applyNumberFormat="1" applyFont="1" applyAlignment="1">
      <alignment horizontal="center" vertical="center"/>
    </xf>
    <xf numFmtId="41" fontId="4" fillId="0" borderId="13" xfId="0" applyNumberFormat="1" applyFont="1" applyFill="1" applyBorder="1" applyAlignment="1">
      <alignment horizontal="center" vertical="center"/>
    </xf>
    <xf numFmtId="41" fontId="3" fillId="0" borderId="23" xfId="43" applyNumberFormat="1" applyFont="1" applyFill="1" applyBorder="1" applyAlignment="1">
      <alignment vertical="center"/>
    </xf>
    <xf numFmtId="0" fontId="3" fillId="0" borderId="15" xfId="0" applyFont="1" applyFill="1" applyBorder="1" applyAlignment="1">
      <alignment horizontal="centerContinuous" vertical="center"/>
    </xf>
    <xf numFmtId="0" fontId="3" fillId="0" borderId="14"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41" fontId="4" fillId="0" borderId="15"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21" xfId="0" applyFont="1" applyFill="1" applyBorder="1" applyAlignment="1">
      <alignment horizontal="centerContinuous" vertical="center"/>
    </xf>
    <xf numFmtId="41" fontId="3" fillId="0" borderId="16" xfId="43" applyNumberFormat="1" applyFont="1" applyFill="1" applyBorder="1" applyAlignment="1">
      <alignment vertical="center"/>
    </xf>
    <xf numFmtId="41" fontId="3" fillId="0" borderId="23" xfId="0" applyNumberFormat="1" applyFont="1" applyFill="1" applyBorder="1" applyAlignment="1">
      <alignment vertical="center"/>
    </xf>
    <xf numFmtId="0" fontId="3" fillId="0" borderId="10" xfId="0" applyFont="1" applyFill="1" applyBorder="1" applyAlignment="1">
      <alignment horizontal="centerContinuous" vertical="center"/>
    </xf>
    <xf numFmtId="41" fontId="3" fillId="0" borderId="15" xfId="43" applyNumberFormat="1" applyFont="1" applyFill="1" applyBorder="1" applyAlignment="1">
      <alignment vertical="center"/>
    </xf>
    <xf numFmtId="41" fontId="3" fillId="0" borderId="15" xfId="0" applyNumberFormat="1" applyFont="1" applyFill="1" applyBorder="1" applyAlignment="1">
      <alignment vertical="center"/>
    </xf>
    <xf numFmtId="0" fontId="3" fillId="0" borderId="17" xfId="0" applyFont="1" applyFill="1" applyBorder="1" applyAlignment="1">
      <alignment horizontal="left" vertical="center"/>
    </xf>
    <xf numFmtId="41" fontId="3" fillId="0" borderId="21" xfId="43" applyNumberFormat="1" applyFont="1" applyFill="1" applyBorder="1" applyAlignment="1">
      <alignment vertical="center"/>
    </xf>
    <xf numFmtId="41" fontId="3" fillId="0" borderId="10" xfId="43"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Alignment="1">
      <alignment horizontal="center" vertical="center"/>
    </xf>
    <xf numFmtId="43" fontId="0" fillId="0" borderId="0" xfId="0" applyNumberFormat="1" applyFont="1" applyAlignment="1">
      <alignment horizontal="center" vertical="center"/>
    </xf>
    <xf numFmtId="0" fontId="3" fillId="0" borderId="11" xfId="0" applyFont="1" applyFill="1" applyBorder="1" applyAlignment="1">
      <alignment horizontal="left" vertical="center"/>
    </xf>
    <xf numFmtId="41" fontId="3" fillId="0" borderId="39" xfId="43" applyNumberFormat="1" applyFont="1" applyFill="1" applyBorder="1" applyAlignment="1">
      <alignment vertical="center"/>
    </xf>
    <xf numFmtId="41" fontId="3" fillId="0" borderId="40" xfId="43" applyNumberFormat="1" applyFont="1" applyFill="1" applyBorder="1" applyAlignment="1">
      <alignment vertical="center"/>
    </xf>
    <xf numFmtId="0" fontId="3" fillId="0" borderId="41" xfId="0" applyFont="1" applyFill="1" applyBorder="1" applyAlignment="1">
      <alignment horizontal="left" vertical="center"/>
    </xf>
    <xf numFmtId="41" fontId="3" fillId="0" borderId="42" xfId="43" applyNumberFormat="1" applyFont="1" applyFill="1" applyBorder="1" applyAlignment="1">
      <alignment vertical="center"/>
    </xf>
    <xf numFmtId="41" fontId="3" fillId="0" borderId="43" xfId="43" applyNumberFormat="1" applyFont="1" applyFill="1" applyBorder="1" applyAlignment="1">
      <alignment vertical="center"/>
    </xf>
    <xf numFmtId="41" fontId="0" fillId="0" borderId="0" xfId="0" applyNumberFormat="1" applyFont="1" applyAlignment="1">
      <alignment vertical="center"/>
    </xf>
    <xf numFmtId="41" fontId="3" fillId="0" borderId="44" xfId="43"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1" fontId="0" fillId="0" borderId="0" xfId="43" applyFont="1" applyAlignment="1">
      <alignment vertical="center"/>
    </xf>
    <xf numFmtId="0" fontId="3" fillId="0" borderId="15" xfId="0" applyFont="1" applyFill="1" applyBorder="1" applyAlignment="1">
      <alignment horizontal="center" vertical="center"/>
    </xf>
    <xf numFmtId="0" fontId="4" fillId="0" borderId="16" xfId="0" applyFont="1" applyFill="1" applyBorder="1" applyAlignment="1">
      <alignment vertical="center"/>
    </xf>
    <xf numFmtId="41" fontId="4" fillId="0" borderId="24" xfId="0" applyNumberFormat="1" applyFont="1" applyFill="1" applyBorder="1" applyAlignment="1">
      <alignment horizontal="center" vertical="center"/>
    </xf>
    <xf numFmtId="188" fontId="0" fillId="0" borderId="0" xfId="42" applyNumberFormat="1" applyFont="1" applyAlignment="1">
      <alignment horizontal="center" vertical="center"/>
    </xf>
    <xf numFmtId="0" fontId="4" fillId="0" borderId="17" xfId="0" applyFont="1" applyFill="1" applyBorder="1" applyAlignment="1">
      <alignment vertical="center"/>
    </xf>
    <xf numFmtId="41" fontId="4" fillId="0" borderId="17" xfId="43" applyNumberFormat="1" applyFont="1" applyFill="1" applyBorder="1" applyAlignment="1">
      <alignment vertical="center"/>
    </xf>
    <xf numFmtId="41" fontId="4" fillId="0" borderId="17" xfId="43" applyFont="1" applyFill="1" applyBorder="1" applyAlignment="1">
      <alignment vertical="center"/>
    </xf>
    <xf numFmtId="178" fontId="4" fillId="0" borderId="17"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45" xfId="0" applyNumberFormat="1" applyFont="1" applyFill="1" applyBorder="1" applyAlignment="1">
      <alignment horizontal="left" vertical="center"/>
    </xf>
    <xf numFmtId="3" fontId="3" fillId="0" borderId="19" xfId="0" applyNumberFormat="1" applyFont="1" applyFill="1" applyBorder="1" applyAlignment="1">
      <alignment horizontal="left" vertical="center"/>
    </xf>
    <xf numFmtId="3" fontId="3" fillId="0" borderId="20" xfId="0" applyNumberFormat="1" applyFont="1" applyFill="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9" fontId="0" fillId="0" borderId="0" xfId="59" applyFont="1" applyAlignment="1">
      <alignment vertical="center"/>
    </xf>
    <xf numFmtId="0" fontId="1" fillId="0" borderId="0" xfId="53" applyAlignment="1" applyProtection="1">
      <alignment/>
      <protection/>
    </xf>
    <xf numFmtId="0" fontId="0" fillId="0" borderId="0" xfId="0" applyAlignment="1">
      <alignment horizontal="center" vertical="center"/>
    </xf>
    <xf numFmtId="0" fontId="7" fillId="33" borderId="10" xfId="0" applyFont="1" applyFill="1" applyBorder="1" applyAlignment="1">
      <alignment horizontal="center" vertical="center"/>
    </xf>
    <xf numFmtId="0" fontId="4" fillId="0" borderId="21" xfId="0" applyFont="1" applyBorder="1" applyAlignment="1">
      <alignment horizontal="justify"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horizontal="center" vertical="center" wrapText="1"/>
    </xf>
    <xf numFmtId="0" fontId="3" fillId="33" borderId="46"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wrapText="1"/>
    </xf>
    <xf numFmtId="0" fontId="3" fillId="33" borderId="15" xfId="0" applyFont="1" applyFill="1" applyBorder="1" applyAlignment="1">
      <alignment horizontal="center" vertical="center" wrapText="1"/>
    </xf>
    <xf numFmtId="3" fontId="3" fillId="0" borderId="45"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0" fontId="3" fillId="33"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6" xfId="0" applyFont="1" applyFill="1" applyBorder="1" applyAlignment="1">
      <alignment horizontal="center" vertical="center"/>
    </xf>
    <xf numFmtId="41" fontId="3" fillId="33" borderId="10" xfId="0" applyNumberFormat="1" applyFont="1" applyFill="1" applyBorder="1" applyAlignment="1">
      <alignment horizontal="center" vertical="center" wrapText="1"/>
    </xf>
    <xf numFmtId="41" fontId="3" fillId="33" borderId="21" xfId="0" applyNumberFormat="1" applyFont="1" applyFill="1" applyBorder="1" applyAlignment="1">
      <alignment horizontal="center" vertical="center" wrapText="1"/>
    </xf>
    <xf numFmtId="41" fontId="3" fillId="33" borderId="21" xfId="0" applyNumberFormat="1" applyFont="1" applyFill="1" applyBorder="1" applyAlignment="1">
      <alignment horizontal="center" vertical="center"/>
    </xf>
    <xf numFmtId="41" fontId="3" fillId="33" borderId="19" xfId="0" applyNumberFormat="1" applyFont="1" applyFill="1" applyBorder="1" applyAlignment="1">
      <alignment horizontal="center" vertical="center"/>
    </xf>
    <xf numFmtId="41" fontId="3" fillId="33" borderId="20" xfId="0" applyNumberFormat="1" applyFont="1" applyFill="1" applyBorder="1" applyAlignment="1">
      <alignment horizontal="center"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1362075</xdr:colOff>
      <xdr:row>55</xdr:row>
      <xdr:rowOff>85725</xdr:rowOff>
    </xdr:from>
    <xdr:ext cx="95250" cy="209550"/>
    <xdr:sp>
      <xdr:nvSpPr>
        <xdr:cNvPr id="1" name="Text Box 1"/>
        <xdr:cNvSpPr txBox="1">
          <a:spLocks noChangeArrowheads="1"/>
        </xdr:cNvSpPr>
      </xdr:nvSpPr>
      <xdr:spPr>
        <a:xfrm>
          <a:off x="1809750" y="917257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83"/>
  <sheetViews>
    <sheetView showGridLines="0" zoomScale="75" zoomScaleNormal="7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73" sqref="B73"/>
    </sheetView>
  </sheetViews>
  <sheetFormatPr defaultColWidth="9.140625" defaultRowHeight="12.75"/>
  <cols>
    <col min="1" max="1" width="3.421875" style="12" customWidth="1"/>
    <col min="2" max="2" width="44.140625" style="12" customWidth="1"/>
    <col min="3" max="3" width="9.8515625" style="12" customWidth="1"/>
    <col min="4" max="4" width="8.57421875" style="12" customWidth="1"/>
    <col min="5" max="5" width="9.7109375" style="12" customWidth="1"/>
    <col min="6" max="6" width="8.421875" style="12" customWidth="1"/>
    <col min="7" max="8" width="8.28125" style="12" customWidth="1"/>
    <col min="9" max="9" width="7.7109375" style="12" customWidth="1"/>
    <col min="10" max="10" width="8.00390625" style="12" customWidth="1"/>
    <col min="11" max="11" width="8.57421875" style="12" customWidth="1"/>
    <col min="12" max="13" width="7.8515625" style="12" customWidth="1"/>
    <col min="14" max="14" width="10.00390625" style="12" customWidth="1"/>
    <col min="15" max="15" width="7.7109375" style="12" customWidth="1"/>
    <col min="16" max="16" width="9.140625" style="12" bestFit="1" customWidth="1"/>
    <col min="17" max="17" width="8.57421875" style="12" customWidth="1"/>
    <col min="18" max="19" width="12.7109375" style="12" bestFit="1" customWidth="1"/>
    <col min="20" max="20" width="11.140625" style="12" bestFit="1" customWidth="1"/>
    <col min="21" max="16384" width="9.140625" style="12" customWidth="1"/>
  </cols>
  <sheetData>
    <row r="1" ht="12.75">
      <c r="A1" s="13" t="s">
        <v>569</v>
      </c>
    </row>
    <row r="2" ht="12.75">
      <c r="A2" s="13" t="s">
        <v>534</v>
      </c>
    </row>
    <row r="3" ht="12.75">
      <c r="A3" s="13" t="s">
        <v>273</v>
      </c>
    </row>
    <row r="4" ht="12.75">
      <c r="A4" s="13" t="s">
        <v>532</v>
      </c>
    </row>
    <row r="5" spans="1:2" ht="12.75">
      <c r="A5" s="13"/>
      <c r="B5" s="13"/>
    </row>
    <row r="6" spans="1:17" ht="12.75">
      <c r="A6" s="268" t="s">
        <v>568</v>
      </c>
      <c r="B6" s="268"/>
      <c r="C6" s="268" t="s">
        <v>599</v>
      </c>
      <c r="D6" s="268"/>
      <c r="E6" s="268"/>
      <c r="F6" s="268"/>
      <c r="G6" s="268"/>
      <c r="H6" s="268"/>
      <c r="I6" s="268"/>
      <c r="J6" s="268"/>
      <c r="K6" s="268"/>
      <c r="L6" s="268"/>
      <c r="M6" s="268"/>
      <c r="N6" s="268"/>
      <c r="O6" s="268"/>
      <c r="P6" s="268"/>
      <c r="Q6" s="268"/>
    </row>
    <row r="7" spans="1:17" ht="12.75">
      <c r="A7" s="268"/>
      <c r="B7" s="268"/>
      <c r="C7" s="268" t="s">
        <v>570</v>
      </c>
      <c r="D7" s="268"/>
      <c r="E7" s="268"/>
      <c r="F7" s="268" t="s">
        <v>571</v>
      </c>
      <c r="G7" s="268"/>
      <c r="H7" s="268"/>
      <c r="I7" s="268" t="s">
        <v>572</v>
      </c>
      <c r="J7" s="268"/>
      <c r="K7" s="268"/>
      <c r="L7" s="268" t="s">
        <v>573</v>
      </c>
      <c r="M7" s="268"/>
      <c r="N7" s="268"/>
      <c r="O7" s="268" t="s">
        <v>1</v>
      </c>
      <c r="P7" s="268"/>
      <c r="Q7" s="268"/>
    </row>
    <row r="8" spans="1:17" ht="12.75">
      <c r="A8" s="268"/>
      <c r="B8" s="268"/>
      <c r="C8" s="19" t="s">
        <v>183</v>
      </c>
      <c r="D8" s="19" t="s">
        <v>333</v>
      </c>
      <c r="E8" s="19" t="s">
        <v>7</v>
      </c>
      <c r="F8" s="19" t="s">
        <v>183</v>
      </c>
      <c r="G8" s="19" t="s">
        <v>333</v>
      </c>
      <c r="H8" s="19" t="s">
        <v>7</v>
      </c>
      <c r="I8" s="19" t="s">
        <v>183</v>
      </c>
      <c r="J8" s="19" t="s">
        <v>333</v>
      </c>
      <c r="K8" s="19" t="s">
        <v>7</v>
      </c>
      <c r="L8" s="19" t="s">
        <v>192</v>
      </c>
      <c r="M8" s="19" t="s">
        <v>333</v>
      </c>
      <c r="N8" s="19" t="s">
        <v>7</v>
      </c>
      <c r="O8" s="19" t="s">
        <v>183</v>
      </c>
      <c r="P8" s="19" t="s">
        <v>333</v>
      </c>
      <c r="Q8" s="19" t="s">
        <v>7</v>
      </c>
    </row>
    <row r="9" spans="1:17" ht="12.75">
      <c r="A9" s="30"/>
      <c r="B9" s="30"/>
      <c r="C9" s="30"/>
      <c r="D9" s="30"/>
      <c r="E9" s="30"/>
      <c r="F9" s="30"/>
      <c r="G9" s="30"/>
      <c r="H9" s="30"/>
      <c r="I9" s="30"/>
      <c r="J9" s="30"/>
      <c r="K9" s="30"/>
      <c r="L9" s="30"/>
      <c r="M9" s="30"/>
      <c r="N9" s="30"/>
      <c r="O9" s="30"/>
      <c r="P9" s="30"/>
      <c r="Q9" s="30"/>
    </row>
    <row r="10" spans="1:17" ht="12.75">
      <c r="A10" s="28" t="s">
        <v>5</v>
      </c>
      <c r="B10" s="29" t="s">
        <v>574</v>
      </c>
      <c r="C10" s="30"/>
      <c r="D10" s="30"/>
      <c r="E10" s="30"/>
      <c r="F10" s="30"/>
      <c r="G10" s="30"/>
      <c r="H10" s="30"/>
      <c r="I10" s="30"/>
      <c r="J10" s="30"/>
      <c r="K10" s="30"/>
      <c r="L10" s="30"/>
      <c r="M10" s="30"/>
      <c r="N10" s="30"/>
      <c r="O10" s="30"/>
      <c r="P10" s="30"/>
      <c r="Q10" s="30"/>
    </row>
    <row r="11" spans="1:17" ht="12.75">
      <c r="A11" s="28"/>
      <c r="B11" s="29"/>
      <c r="C11" s="30"/>
      <c r="D11" s="30"/>
      <c r="E11" s="30"/>
      <c r="F11" s="30"/>
      <c r="G11" s="30"/>
      <c r="H11" s="30"/>
      <c r="I11" s="30"/>
      <c r="J11" s="30"/>
      <c r="K11" s="30"/>
      <c r="L11" s="30"/>
      <c r="M11" s="30"/>
      <c r="N11" s="30"/>
      <c r="O11" s="30"/>
      <c r="P11" s="30"/>
      <c r="Q11" s="30"/>
    </row>
    <row r="12" spans="1:17" ht="12.75">
      <c r="A12" s="29"/>
      <c r="B12" s="209" t="s">
        <v>575</v>
      </c>
      <c r="C12" s="26"/>
      <c r="D12" s="26"/>
      <c r="E12" s="27" t="e">
        <f>C12/D12</f>
        <v>#DIV/0!</v>
      </c>
      <c r="F12" s="26"/>
      <c r="G12" s="26"/>
      <c r="H12" s="27" t="e">
        <f>F12/G12</f>
        <v>#DIV/0!</v>
      </c>
      <c r="I12" s="26"/>
      <c r="J12" s="26"/>
      <c r="K12" s="27" t="e">
        <f>I12/J12</f>
        <v>#DIV/0!</v>
      </c>
      <c r="L12" s="26"/>
      <c r="M12" s="26"/>
      <c r="N12" s="27" t="e">
        <f>L12/M12</f>
        <v>#DIV/0!</v>
      </c>
      <c r="O12" s="131">
        <f>C12+F12+I12+L12</f>
        <v>0</v>
      </c>
      <c r="P12" s="131">
        <f>D12+G12+J12+M12</f>
        <v>0</v>
      </c>
      <c r="Q12" s="27" t="e">
        <f>O12/P12</f>
        <v>#DIV/0!</v>
      </c>
    </row>
    <row r="13" spans="1:17" ht="12.75">
      <c r="A13" s="29"/>
      <c r="B13" s="209" t="s">
        <v>576</v>
      </c>
      <c r="C13" s="26"/>
      <c r="D13" s="26"/>
      <c r="E13" s="27" t="e">
        <f aca="true" t="shared" si="0" ref="E13:E20">C13/D13</f>
        <v>#DIV/0!</v>
      </c>
      <c r="F13" s="26"/>
      <c r="G13" s="26"/>
      <c r="H13" s="27" t="e">
        <f aca="true" t="shared" si="1" ref="H13:H20">F13/G13</f>
        <v>#DIV/0!</v>
      </c>
      <c r="I13" s="26"/>
      <c r="J13" s="26"/>
      <c r="K13" s="27" t="e">
        <f aca="true" t="shared" si="2" ref="K13:K20">I13/J13</f>
        <v>#DIV/0!</v>
      </c>
      <c r="L13" s="26"/>
      <c r="M13" s="26"/>
      <c r="N13" s="27" t="e">
        <f aca="true" t="shared" si="3" ref="N13:N20">L13/M13</f>
        <v>#DIV/0!</v>
      </c>
      <c r="O13" s="131">
        <f aca="true" t="shared" si="4" ref="O13:P20">C13+F13+I13+L13</f>
        <v>0</v>
      </c>
      <c r="P13" s="131">
        <f t="shared" si="4"/>
        <v>0</v>
      </c>
      <c r="Q13" s="27" t="e">
        <f aca="true" t="shared" si="5" ref="Q13:Q20">O13/P13</f>
        <v>#DIV/0!</v>
      </c>
    </row>
    <row r="14" spans="1:17" ht="12.75">
      <c r="A14" s="29"/>
      <c r="B14" s="20" t="s">
        <v>577</v>
      </c>
      <c r="C14" s="26"/>
      <c r="D14" s="26"/>
      <c r="E14" s="27" t="e">
        <f t="shared" si="0"/>
        <v>#DIV/0!</v>
      </c>
      <c r="F14" s="26"/>
      <c r="G14" s="26"/>
      <c r="H14" s="27" t="e">
        <f t="shared" si="1"/>
        <v>#DIV/0!</v>
      </c>
      <c r="I14" s="26"/>
      <c r="J14" s="26"/>
      <c r="K14" s="27" t="e">
        <f t="shared" si="2"/>
        <v>#DIV/0!</v>
      </c>
      <c r="L14" s="26"/>
      <c r="M14" s="26"/>
      <c r="N14" s="27" t="e">
        <f t="shared" si="3"/>
        <v>#DIV/0!</v>
      </c>
      <c r="O14" s="131">
        <f t="shared" si="4"/>
        <v>0</v>
      </c>
      <c r="P14" s="131">
        <f t="shared" si="4"/>
        <v>0</v>
      </c>
      <c r="Q14" s="27" t="e">
        <f t="shared" si="5"/>
        <v>#DIV/0!</v>
      </c>
    </row>
    <row r="15" spans="1:17" ht="12.75">
      <c r="A15" s="29"/>
      <c r="B15" s="20" t="s">
        <v>578</v>
      </c>
      <c r="C15" s="26">
        <v>51</v>
      </c>
      <c r="D15" s="26">
        <v>58</v>
      </c>
      <c r="E15" s="27">
        <f t="shared" si="0"/>
        <v>0.8793103448275862</v>
      </c>
      <c r="F15" s="26">
        <v>48</v>
      </c>
      <c r="G15" s="26">
        <v>58</v>
      </c>
      <c r="H15" s="27">
        <f t="shared" si="1"/>
        <v>0.8275862068965517</v>
      </c>
      <c r="I15" s="26">
        <v>43</v>
      </c>
      <c r="J15" s="26">
        <v>64</v>
      </c>
      <c r="K15" s="27">
        <f t="shared" si="2"/>
        <v>0.671875</v>
      </c>
      <c r="L15" s="26">
        <f aca="true" t="shared" si="6" ref="L15:L20">(C15+F15+I15)/3</f>
        <v>47.333333333333336</v>
      </c>
      <c r="M15" s="26">
        <v>64</v>
      </c>
      <c r="N15" s="27">
        <f t="shared" si="3"/>
        <v>0.7395833333333334</v>
      </c>
      <c r="O15" s="131">
        <f t="shared" si="4"/>
        <v>189.33333333333334</v>
      </c>
      <c r="P15" s="131">
        <f t="shared" si="4"/>
        <v>244</v>
      </c>
      <c r="Q15" s="27">
        <f t="shared" si="5"/>
        <v>0.7759562841530055</v>
      </c>
    </row>
    <row r="16" spans="1:17" ht="12.75">
      <c r="A16" s="29"/>
      <c r="B16" s="20" t="s">
        <v>579</v>
      </c>
      <c r="C16" s="26">
        <f>48+56</f>
        <v>104</v>
      </c>
      <c r="D16" s="26">
        <v>155</v>
      </c>
      <c r="E16" s="27">
        <f t="shared" si="0"/>
        <v>0.6709677419354839</v>
      </c>
      <c r="F16" s="26">
        <v>103</v>
      </c>
      <c r="G16" s="26">
        <v>154</v>
      </c>
      <c r="H16" s="27">
        <f t="shared" si="1"/>
        <v>0.6688311688311688</v>
      </c>
      <c r="I16" s="26">
        <v>109</v>
      </c>
      <c r="J16" s="26">
        <v>124</v>
      </c>
      <c r="K16" s="27">
        <f t="shared" si="2"/>
        <v>0.8790322580645161</v>
      </c>
      <c r="L16" s="26">
        <f t="shared" si="6"/>
        <v>105.33333333333333</v>
      </c>
      <c r="M16" s="26">
        <v>173</v>
      </c>
      <c r="N16" s="27">
        <f t="shared" si="3"/>
        <v>0.6088631984585742</v>
      </c>
      <c r="O16" s="131">
        <f t="shared" si="4"/>
        <v>421.3333333333333</v>
      </c>
      <c r="P16" s="131">
        <f t="shared" si="4"/>
        <v>606</v>
      </c>
      <c r="Q16" s="27">
        <f t="shared" si="5"/>
        <v>0.6952695269526953</v>
      </c>
    </row>
    <row r="17" spans="1:17" ht="12.75">
      <c r="A17" s="29"/>
      <c r="B17" s="20" t="s">
        <v>563</v>
      </c>
      <c r="C17" s="26">
        <v>45</v>
      </c>
      <c r="D17" s="26">
        <v>64</v>
      </c>
      <c r="E17" s="27">
        <f t="shared" si="0"/>
        <v>0.703125</v>
      </c>
      <c r="F17" s="26">
        <v>48</v>
      </c>
      <c r="G17" s="26">
        <v>61</v>
      </c>
      <c r="H17" s="27">
        <f t="shared" si="1"/>
        <v>0.7868852459016393</v>
      </c>
      <c r="I17" s="26">
        <v>65</v>
      </c>
      <c r="J17" s="26">
        <v>47</v>
      </c>
      <c r="K17" s="27">
        <f t="shared" si="2"/>
        <v>1.3829787234042554</v>
      </c>
      <c r="L17" s="26">
        <f t="shared" si="6"/>
        <v>52.666666666666664</v>
      </c>
      <c r="M17" s="26">
        <v>60</v>
      </c>
      <c r="N17" s="27">
        <f t="shared" si="3"/>
        <v>0.8777777777777778</v>
      </c>
      <c r="O17" s="131">
        <f t="shared" si="4"/>
        <v>210.66666666666666</v>
      </c>
      <c r="P17" s="131">
        <f t="shared" si="4"/>
        <v>232</v>
      </c>
      <c r="Q17" s="27">
        <f t="shared" si="5"/>
        <v>0.9080459770114943</v>
      </c>
    </row>
    <row r="18" spans="1:17" ht="12.75">
      <c r="A18" s="29"/>
      <c r="B18" s="20" t="s">
        <v>564</v>
      </c>
      <c r="C18" s="26">
        <v>20</v>
      </c>
      <c r="D18" s="26">
        <v>51</v>
      </c>
      <c r="E18" s="27">
        <f t="shared" si="0"/>
        <v>0.39215686274509803</v>
      </c>
      <c r="F18" s="26">
        <v>12</v>
      </c>
      <c r="G18" s="26">
        <v>52</v>
      </c>
      <c r="H18" s="27">
        <f t="shared" si="1"/>
        <v>0.23076923076923078</v>
      </c>
      <c r="I18" s="26">
        <v>25</v>
      </c>
      <c r="J18" s="26">
        <v>40</v>
      </c>
      <c r="K18" s="27">
        <f t="shared" si="2"/>
        <v>0.625</v>
      </c>
      <c r="L18" s="26">
        <f t="shared" si="6"/>
        <v>19</v>
      </c>
      <c r="M18" s="26">
        <v>29</v>
      </c>
      <c r="N18" s="27">
        <f t="shared" si="3"/>
        <v>0.6551724137931034</v>
      </c>
      <c r="O18" s="131">
        <f t="shared" si="4"/>
        <v>76</v>
      </c>
      <c r="P18" s="131">
        <f t="shared" si="4"/>
        <v>172</v>
      </c>
      <c r="Q18" s="27">
        <f t="shared" si="5"/>
        <v>0.4418604651162791</v>
      </c>
    </row>
    <row r="19" spans="1:17" ht="12.75">
      <c r="A19" s="29"/>
      <c r="B19" s="20" t="s">
        <v>565</v>
      </c>
      <c r="C19" s="26">
        <v>5</v>
      </c>
      <c r="D19" s="26">
        <v>8</v>
      </c>
      <c r="E19" s="27">
        <f t="shared" si="0"/>
        <v>0.625</v>
      </c>
      <c r="F19" s="26">
        <v>4</v>
      </c>
      <c r="G19" s="26">
        <v>8</v>
      </c>
      <c r="H19" s="27">
        <f t="shared" si="1"/>
        <v>0.5</v>
      </c>
      <c r="I19" s="26"/>
      <c r="J19" s="26">
        <v>9</v>
      </c>
      <c r="K19" s="27">
        <f t="shared" si="2"/>
        <v>0</v>
      </c>
      <c r="L19" s="26">
        <f t="shared" si="6"/>
        <v>3</v>
      </c>
      <c r="M19" s="26">
        <v>9</v>
      </c>
      <c r="N19" s="27">
        <f t="shared" si="3"/>
        <v>0.3333333333333333</v>
      </c>
      <c r="O19" s="131">
        <f t="shared" si="4"/>
        <v>12</v>
      </c>
      <c r="P19" s="131">
        <f t="shared" si="4"/>
        <v>34</v>
      </c>
      <c r="Q19" s="27">
        <f t="shared" si="5"/>
        <v>0.35294117647058826</v>
      </c>
    </row>
    <row r="20" spans="1:17" ht="12.75">
      <c r="A20" s="29"/>
      <c r="B20" s="20" t="s">
        <v>580</v>
      </c>
      <c r="C20" s="26"/>
      <c r="D20" s="26"/>
      <c r="E20" s="27" t="e">
        <f t="shared" si="0"/>
        <v>#DIV/0!</v>
      </c>
      <c r="F20" s="26"/>
      <c r="G20" s="26"/>
      <c r="H20" s="27" t="e">
        <f t="shared" si="1"/>
        <v>#DIV/0!</v>
      </c>
      <c r="I20" s="26"/>
      <c r="J20" s="26"/>
      <c r="K20" s="27" t="e">
        <f t="shared" si="2"/>
        <v>#DIV/0!</v>
      </c>
      <c r="L20" s="26">
        <f t="shared" si="6"/>
        <v>0</v>
      </c>
      <c r="M20" s="26"/>
      <c r="N20" s="27" t="e">
        <f t="shared" si="3"/>
        <v>#DIV/0!</v>
      </c>
      <c r="O20" s="131">
        <f>C20+F20+I20+L20</f>
        <v>0</v>
      </c>
      <c r="P20" s="131">
        <f t="shared" si="4"/>
        <v>0</v>
      </c>
      <c r="Q20" s="27" t="e">
        <f t="shared" si="5"/>
        <v>#DIV/0!</v>
      </c>
    </row>
    <row r="21" spans="1:17" ht="13.5" thickBot="1">
      <c r="A21" s="29"/>
      <c r="B21" s="20"/>
      <c r="C21" s="187"/>
      <c r="D21" s="187"/>
      <c r="E21" s="188"/>
      <c r="F21" s="187"/>
      <c r="G21" s="187"/>
      <c r="H21" s="188"/>
      <c r="I21" s="187"/>
      <c r="J21" s="187"/>
      <c r="K21" s="188"/>
      <c r="L21" s="187"/>
      <c r="M21" s="187"/>
      <c r="N21" s="188"/>
      <c r="O21" s="189"/>
      <c r="P21" s="189"/>
      <c r="Q21" s="188"/>
    </row>
    <row r="22" spans="1:17" ht="13.5" thickBot="1">
      <c r="A22" s="15"/>
      <c r="B22" s="31" t="s">
        <v>312</v>
      </c>
      <c r="C22" s="139">
        <f>SUM(C12:C20)</f>
        <v>225</v>
      </c>
      <c r="D22" s="139">
        <f>SUM(D12:D20)</f>
        <v>336</v>
      </c>
      <c r="E22" s="190">
        <f>C22/D22</f>
        <v>0.6696428571428571</v>
      </c>
      <c r="F22" s="139">
        <f>SUM(F12:F20)</f>
        <v>215</v>
      </c>
      <c r="G22" s="139">
        <f>SUM(G12:G20)</f>
        <v>333</v>
      </c>
      <c r="H22" s="190">
        <f>F22/G22</f>
        <v>0.6456456456456456</v>
      </c>
      <c r="I22" s="139">
        <f>SUM(I12:I20)</f>
        <v>242</v>
      </c>
      <c r="J22" s="139">
        <f>SUM(J12:J20)</f>
        <v>284</v>
      </c>
      <c r="K22" s="190">
        <f>I22/J22</f>
        <v>0.852112676056338</v>
      </c>
      <c r="L22" s="139">
        <f>SUM(L12:L20)</f>
        <v>227.33333333333331</v>
      </c>
      <c r="M22" s="139">
        <f>SUM(M12:M20)</f>
        <v>335</v>
      </c>
      <c r="N22" s="190">
        <f>L22/M22</f>
        <v>0.6786069651741293</v>
      </c>
      <c r="O22" s="139">
        <f>SUM(O12:O20)</f>
        <v>909.3333333333333</v>
      </c>
      <c r="P22" s="139">
        <f>SUM(P12:P20)</f>
        <v>1288</v>
      </c>
      <c r="Q22" s="190">
        <f>O22/P22</f>
        <v>0.7060041407867494</v>
      </c>
    </row>
    <row r="23" spans="1:17" s="13" customFormat="1" ht="12.75">
      <c r="A23" s="15"/>
      <c r="B23" s="14"/>
      <c r="C23" s="140"/>
      <c r="D23" s="140"/>
      <c r="E23" s="140"/>
      <c r="F23" s="140"/>
      <c r="G23" s="140"/>
      <c r="H23" s="140"/>
      <c r="I23" s="140"/>
      <c r="J23" s="140"/>
      <c r="K23" s="140"/>
      <c r="L23" s="140"/>
      <c r="M23" s="140"/>
      <c r="N23" s="140"/>
      <c r="O23" s="140"/>
      <c r="P23" s="140"/>
      <c r="Q23" s="140"/>
    </row>
    <row r="24" spans="1:17" s="13" customFormat="1" ht="12.75">
      <c r="A24" s="15" t="s">
        <v>182</v>
      </c>
      <c r="B24" s="14" t="s">
        <v>581</v>
      </c>
      <c r="C24" s="140"/>
      <c r="D24" s="140"/>
      <c r="E24" s="140"/>
      <c r="F24" s="140"/>
      <c r="G24" s="140"/>
      <c r="H24" s="140"/>
      <c r="I24" s="140"/>
      <c r="J24" s="140"/>
      <c r="K24" s="140"/>
      <c r="L24" s="140"/>
      <c r="M24" s="140"/>
      <c r="N24" s="140"/>
      <c r="O24" s="140"/>
      <c r="P24" s="140"/>
      <c r="Q24" s="140"/>
    </row>
    <row r="25" spans="1:17" s="13" customFormat="1" ht="12.75">
      <c r="A25" s="15"/>
      <c r="B25" s="14"/>
      <c r="C25" s="140"/>
      <c r="D25" s="140"/>
      <c r="E25" s="140"/>
      <c r="F25" s="140"/>
      <c r="G25" s="140"/>
      <c r="H25" s="140"/>
      <c r="I25" s="140"/>
      <c r="J25" s="140"/>
      <c r="K25" s="140"/>
      <c r="L25" s="140"/>
      <c r="M25" s="140"/>
      <c r="N25" s="140"/>
      <c r="O25" s="140"/>
      <c r="P25" s="140"/>
      <c r="Q25" s="140"/>
    </row>
    <row r="26" spans="1:17" ht="12.75">
      <c r="A26" s="15"/>
      <c r="B26" s="208" t="s">
        <v>218</v>
      </c>
      <c r="C26" s="26">
        <v>32</v>
      </c>
      <c r="D26" s="26">
        <v>39</v>
      </c>
      <c r="E26" s="27">
        <f>C26/D26</f>
        <v>0.8205128205128205</v>
      </c>
      <c r="F26" s="26">
        <v>34</v>
      </c>
      <c r="G26" s="26">
        <v>32</v>
      </c>
      <c r="H26" s="27">
        <f>F26/G26</f>
        <v>1.0625</v>
      </c>
      <c r="I26" s="26">
        <v>27</v>
      </c>
      <c r="J26" s="26">
        <v>28</v>
      </c>
      <c r="K26" s="27">
        <f>I26/J26</f>
        <v>0.9642857142857143</v>
      </c>
      <c r="L26" s="26">
        <f>(C26+F26+I26)/3</f>
        <v>31</v>
      </c>
      <c r="M26" s="26">
        <v>37</v>
      </c>
      <c r="N26" s="27">
        <f>L26/M26</f>
        <v>0.8378378378378378</v>
      </c>
      <c r="O26" s="131">
        <f aca="true" t="shared" si="7" ref="O26:P42">C26+F26+I26+L26</f>
        <v>124</v>
      </c>
      <c r="P26" s="131">
        <f t="shared" si="7"/>
        <v>136</v>
      </c>
      <c r="Q26" s="27">
        <f aca="true" t="shared" si="8" ref="Q26:Q42">O26/P26</f>
        <v>0.9117647058823529</v>
      </c>
    </row>
    <row r="27" spans="1:17" ht="12.75">
      <c r="A27" s="15"/>
      <c r="B27" s="208" t="s">
        <v>219</v>
      </c>
      <c r="C27" s="26"/>
      <c r="D27" s="26"/>
      <c r="E27" s="27" t="e">
        <f>C27/D27</f>
        <v>#DIV/0!</v>
      </c>
      <c r="F27" s="26"/>
      <c r="G27" s="26"/>
      <c r="H27" s="27" t="e">
        <f>F27/G27</f>
        <v>#DIV/0!</v>
      </c>
      <c r="I27" s="26"/>
      <c r="J27" s="26"/>
      <c r="K27" s="27" t="e">
        <f>I27/J27</f>
        <v>#DIV/0!</v>
      </c>
      <c r="L27" s="26"/>
      <c r="M27" s="26"/>
      <c r="N27" s="27" t="e">
        <f>L27/M27</f>
        <v>#DIV/0!</v>
      </c>
      <c r="O27" s="131">
        <f t="shared" si="7"/>
        <v>0</v>
      </c>
      <c r="P27" s="131">
        <f t="shared" si="7"/>
        <v>0</v>
      </c>
      <c r="Q27" s="27" t="e">
        <f t="shared" si="8"/>
        <v>#DIV/0!</v>
      </c>
    </row>
    <row r="28" spans="1:17" ht="12.75">
      <c r="A28" s="15"/>
      <c r="B28" s="208" t="s">
        <v>244</v>
      </c>
      <c r="C28" s="26">
        <v>7</v>
      </c>
      <c r="D28" s="26">
        <v>10</v>
      </c>
      <c r="E28" s="27">
        <f aca="true" t="shared" si="9" ref="E28:E42">C28/D28</f>
        <v>0.7</v>
      </c>
      <c r="F28" s="26">
        <v>8</v>
      </c>
      <c r="G28" s="26"/>
      <c r="H28" s="27" t="e">
        <f aca="true" t="shared" si="10" ref="H28:H42">F28/G28</f>
        <v>#DIV/0!</v>
      </c>
      <c r="I28" s="26">
        <v>6</v>
      </c>
      <c r="J28" s="26">
        <v>10</v>
      </c>
      <c r="K28" s="27">
        <f aca="true" t="shared" si="11" ref="K28:K42">I28/J28</f>
        <v>0.6</v>
      </c>
      <c r="L28" s="26">
        <f>(C28+F28+I28)/3</f>
        <v>7</v>
      </c>
      <c r="M28" s="26"/>
      <c r="N28" s="27" t="e">
        <f aca="true" t="shared" si="12" ref="N28:N42">L28/M28</f>
        <v>#DIV/0!</v>
      </c>
      <c r="O28" s="131">
        <f t="shared" si="7"/>
        <v>28</v>
      </c>
      <c r="P28" s="131">
        <f t="shared" si="7"/>
        <v>20</v>
      </c>
      <c r="Q28" s="27">
        <f t="shared" si="8"/>
        <v>1.4</v>
      </c>
    </row>
    <row r="29" spans="1:17" ht="12.75">
      <c r="A29" s="15"/>
      <c r="B29" s="208" t="s">
        <v>221</v>
      </c>
      <c r="C29" s="26"/>
      <c r="D29" s="26"/>
      <c r="E29" s="27" t="e">
        <f t="shared" si="9"/>
        <v>#DIV/0!</v>
      </c>
      <c r="F29" s="26"/>
      <c r="G29" s="26"/>
      <c r="H29" s="27" t="e">
        <f t="shared" si="10"/>
        <v>#DIV/0!</v>
      </c>
      <c r="I29" s="26"/>
      <c r="J29" s="26"/>
      <c r="K29" s="27" t="e">
        <f t="shared" si="11"/>
        <v>#DIV/0!</v>
      </c>
      <c r="L29" s="26"/>
      <c r="M29" s="26"/>
      <c r="N29" s="27" t="e">
        <f t="shared" si="12"/>
        <v>#DIV/0!</v>
      </c>
      <c r="O29" s="131">
        <f t="shared" si="7"/>
        <v>0</v>
      </c>
      <c r="P29" s="131">
        <f t="shared" si="7"/>
        <v>0</v>
      </c>
      <c r="Q29" s="27" t="e">
        <f t="shared" si="8"/>
        <v>#DIV/0!</v>
      </c>
    </row>
    <row r="30" spans="1:17" ht="12.75">
      <c r="A30" s="15"/>
      <c r="B30" s="208" t="s">
        <v>222</v>
      </c>
      <c r="C30" s="26"/>
      <c r="D30" s="26"/>
      <c r="E30" s="27" t="e">
        <f t="shared" si="9"/>
        <v>#DIV/0!</v>
      </c>
      <c r="F30" s="26"/>
      <c r="G30" s="26"/>
      <c r="H30" s="27" t="e">
        <f t="shared" si="10"/>
        <v>#DIV/0!</v>
      </c>
      <c r="I30" s="26"/>
      <c r="J30" s="26"/>
      <c r="K30" s="27" t="e">
        <f t="shared" si="11"/>
        <v>#DIV/0!</v>
      </c>
      <c r="L30" s="26"/>
      <c r="M30" s="26"/>
      <c r="N30" s="27" t="e">
        <f t="shared" si="12"/>
        <v>#DIV/0!</v>
      </c>
      <c r="O30" s="131">
        <f t="shared" si="7"/>
        <v>0</v>
      </c>
      <c r="P30" s="131">
        <f t="shared" si="7"/>
        <v>0</v>
      </c>
      <c r="Q30" s="27" t="e">
        <f t="shared" si="8"/>
        <v>#DIV/0!</v>
      </c>
    </row>
    <row r="31" spans="1:17" ht="12.75">
      <c r="A31" s="15"/>
      <c r="B31" s="208" t="s">
        <v>223</v>
      </c>
      <c r="C31" s="26"/>
      <c r="D31" s="26"/>
      <c r="E31" s="27" t="e">
        <f t="shared" si="9"/>
        <v>#DIV/0!</v>
      </c>
      <c r="F31" s="26"/>
      <c r="G31" s="26"/>
      <c r="H31" s="27" t="e">
        <f t="shared" si="10"/>
        <v>#DIV/0!</v>
      </c>
      <c r="I31" s="26"/>
      <c r="J31" s="26"/>
      <c r="K31" s="27" t="e">
        <f t="shared" si="11"/>
        <v>#DIV/0!</v>
      </c>
      <c r="L31" s="26"/>
      <c r="M31" s="26"/>
      <c r="N31" s="27" t="e">
        <f t="shared" si="12"/>
        <v>#DIV/0!</v>
      </c>
      <c r="O31" s="131">
        <f t="shared" si="7"/>
        <v>0</v>
      </c>
      <c r="P31" s="131">
        <f t="shared" si="7"/>
        <v>0</v>
      </c>
      <c r="Q31" s="27" t="e">
        <f t="shared" si="8"/>
        <v>#DIV/0!</v>
      </c>
    </row>
    <row r="32" spans="1:17" ht="12.75">
      <c r="A32" s="15"/>
      <c r="B32" s="208" t="s">
        <v>224</v>
      </c>
      <c r="C32" s="26"/>
      <c r="D32" s="26"/>
      <c r="E32" s="27" t="e">
        <f t="shared" si="9"/>
        <v>#DIV/0!</v>
      </c>
      <c r="F32" s="26"/>
      <c r="G32" s="26"/>
      <c r="H32" s="27" t="e">
        <f t="shared" si="10"/>
        <v>#DIV/0!</v>
      </c>
      <c r="I32" s="26"/>
      <c r="J32" s="26"/>
      <c r="K32" s="27" t="e">
        <f t="shared" si="11"/>
        <v>#DIV/0!</v>
      </c>
      <c r="L32" s="26"/>
      <c r="M32" s="26"/>
      <c r="N32" s="27" t="e">
        <f t="shared" si="12"/>
        <v>#DIV/0!</v>
      </c>
      <c r="O32" s="131">
        <f t="shared" si="7"/>
        <v>0</v>
      </c>
      <c r="P32" s="131">
        <f t="shared" si="7"/>
        <v>0</v>
      </c>
      <c r="Q32" s="27" t="e">
        <f t="shared" si="8"/>
        <v>#DIV/0!</v>
      </c>
    </row>
    <row r="33" spans="1:17" ht="12.75">
      <c r="A33" s="15"/>
      <c r="B33" s="208" t="s">
        <v>225</v>
      </c>
      <c r="C33" s="26"/>
      <c r="D33" s="26"/>
      <c r="E33" s="27" t="e">
        <f t="shared" si="9"/>
        <v>#DIV/0!</v>
      </c>
      <c r="F33" s="26"/>
      <c r="G33" s="26"/>
      <c r="H33" s="27" t="e">
        <f t="shared" si="10"/>
        <v>#DIV/0!</v>
      </c>
      <c r="I33" s="26"/>
      <c r="J33" s="26"/>
      <c r="K33" s="27" t="e">
        <f t="shared" si="11"/>
        <v>#DIV/0!</v>
      </c>
      <c r="L33" s="26"/>
      <c r="M33" s="26"/>
      <c r="N33" s="27" t="e">
        <f t="shared" si="12"/>
        <v>#DIV/0!</v>
      </c>
      <c r="O33" s="131">
        <f t="shared" si="7"/>
        <v>0</v>
      </c>
      <c r="P33" s="131">
        <f t="shared" si="7"/>
        <v>0</v>
      </c>
      <c r="Q33" s="27" t="e">
        <f t="shared" si="8"/>
        <v>#DIV/0!</v>
      </c>
    </row>
    <row r="34" spans="1:17" ht="12.75">
      <c r="A34" s="15"/>
      <c r="B34" s="208" t="s">
        <v>226</v>
      </c>
      <c r="C34" s="26"/>
      <c r="D34" s="26"/>
      <c r="E34" s="27" t="e">
        <f t="shared" si="9"/>
        <v>#DIV/0!</v>
      </c>
      <c r="F34" s="26"/>
      <c r="G34" s="26"/>
      <c r="H34" s="27" t="e">
        <f t="shared" si="10"/>
        <v>#DIV/0!</v>
      </c>
      <c r="I34" s="26"/>
      <c r="J34" s="26"/>
      <c r="K34" s="27" t="e">
        <f t="shared" si="11"/>
        <v>#DIV/0!</v>
      </c>
      <c r="L34" s="26"/>
      <c r="M34" s="26"/>
      <c r="N34" s="27" t="e">
        <f t="shared" si="12"/>
        <v>#DIV/0!</v>
      </c>
      <c r="O34" s="131">
        <f t="shared" si="7"/>
        <v>0</v>
      </c>
      <c r="P34" s="131">
        <f t="shared" si="7"/>
        <v>0</v>
      </c>
      <c r="Q34" s="27" t="e">
        <f t="shared" si="8"/>
        <v>#DIV/0!</v>
      </c>
    </row>
    <row r="35" spans="1:17" ht="12.75">
      <c r="A35" s="15"/>
      <c r="B35" s="208" t="s">
        <v>227</v>
      </c>
      <c r="C35" s="26"/>
      <c r="D35" s="26"/>
      <c r="E35" s="27" t="e">
        <f>C35/D35</f>
        <v>#DIV/0!</v>
      </c>
      <c r="F35" s="26"/>
      <c r="G35" s="26"/>
      <c r="H35" s="27" t="e">
        <f>F35/G35</f>
        <v>#DIV/0!</v>
      </c>
      <c r="I35" s="26"/>
      <c r="J35" s="26"/>
      <c r="K35" s="27" t="e">
        <f>I35/J35</f>
        <v>#DIV/0!</v>
      </c>
      <c r="L35" s="26"/>
      <c r="M35" s="26"/>
      <c r="N35" s="27" t="e">
        <f>L35/M35</f>
        <v>#DIV/0!</v>
      </c>
      <c r="O35" s="131">
        <f aca="true" t="shared" si="13" ref="O35:P37">C35+F35+I35+L35</f>
        <v>0</v>
      </c>
      <c r="P35" s="131">
        <f t="shared" si="13"/>
        <v>0</v>
      </c>
      <c r="Q35" s="27" t="e">
        <f>O35/P35</f>
        <v>#DIV/0!</v>
      </c>
    </row>
    <row r="36" spans="1:17" ht="12.75">
      <c r="A36" s="15"/>
      <c r="B36" s="208" t="s">
        <v>245</v>
      </c>
      <c r="C36" s="26"/>
      <c r="D36" s="26"/>
      <c r="E36" s="27" t="e">
        <f>C36/D36</f>
        <v>#DIV/0!</v>
      </c>
      <c r="F36" s="26"/>
      <c r="G36" s="26"/>
      <c r="H36" s="27" t="e">
        <f>F36/G36</f>
        <v>#DIV/0!</v>
      </c>
      <c r="I36" s="26"/>
      <c r="J36" s="26"/>
      <c r="K36" s="27" t="e">
        <f>I36/J36</f>
        <v>#DIV/0!</v>
      </c>
      <c r="L36" s="26"/>
      <c r="M36" s="26"/>
      <c r="N36" s="27" t="e">
        <f>L36/M36</f>
        <v>#DIV/0!</v>
      </c>
      <c r="O36" s="131">
        <f t="shared" si="13"/>
        <v>0</v>
      </c>
      <c r="P36" s="131">
        <f t="shared" si="13"/>
        <v>0</v>
      </c>
      <c r="Q36" s="27" t="e">
        <f>O36/P36</f>
        <v>#DIV/0!</v>
      </c>
    </row>
    <row r="37" spans="1:17" ht="12.75">
      <c r="A37" s="15"/>
      <c r="B37" s="208" t="s">
        <v>246</v>
      </c>
      <c r="C37" s="26"/>
      <c r="D37" s="26"/>
      <c r="E37" s="27" t="e">
        <f>C37/D37</f>
        <v>#DIV/0!</v>
      </c>
      <c r="F37" s="26"/>
      <c r="G37" s="26"/>
      <c r="H37" s="27" t="e">
        <f>F37/G37</f>
        <v>#DIV/0!</v>
      </c>
      <c r="I37" s="26"/>
      <c r="J37" s="26"/>
      <c r="K37" s="27" t="e">
        <f>I37/J37</f>
        <v>#DIV/0!</v>
      </c>
      <c r="L37" s="26"/>
      <c r="M37" s="26"/>
      <c r="N37" s="27" t="e">
        <f>L37/M37</f>
        <v>#DIV/0!</v>
      </c>
      <c r="O37" s="131">
        <f t="shared" si="13"/>
        <v>0</v>
      </c>
      <c r="P37" s="131">
        <f t="shared" si="13"/>
        <v>0</v>
      </c>
      <c r="Q37" s="27" t="e">
        <f>O37/P37</f>
        <v>#DIV/0!</v>
      </c>
    </row>
    <row r="38" spans="1:17" ht="12.75">
      <c r="A38" s="15"/>
      <c r="B38" s="208" t="s">
        <v>247</v>
      </c>
      <c r="C38" s="26"/>
      <c r="D38" s="26"/>
      <c r="E38" s="27" t="e">
        <f t="shared" si="9"/>
        <v>#DIV/0!</v>
      </c>
      <c r="F38" s="26"/>
      <c r="G38" s="26"/>
      <c r="H38" s="27" t="e">
        <f t="shared" si="10"/>
        <v>#DIV/0!</v>
      </c>
      <c r="I38" s="26"/>
      <c r="J38" s="26"/>
      <c r="K38" s="27" t="e">
        <f t="shared" si="11"/>
        <v>#DIV/0!</v>
      </c>
      <c r="L38" s="26"/>
      <c r="M38" s="26"/>
      <c r="N38" s="27" t="e">
        <f t="shared" si="12"/>
        <v>#DIV/0!</v>
      </c>
      <c r="O38" s="131">
        <f t="shared" si="7"/>
        <v>0</v>
      </c>
      <c r="P38" s="131">
        <f t="shared" si="7"/>
        <v>0</v>
      </c>
      <c r="Q38" s="27" t="e">
        <f t="shared" si="8"/>
        <v>#DIV/0!</v>
      </c>
    </row>
    <row r="39" spans="1:17" ht="12.75">
      <c r="A39" s="15"/>
      <c r="B39" s="208" t="s">
        <v>248</v>
      </c>
      <c r="C39" s="26"/>
      <c r="D39" s="26"/>
      <c r="E39" s="27" t="e">
        <f t="shared" si="9"/>
        <v>#DIV/0!</v>
      </c>
      <c r="F39" s="26"/>
      <c r="G39" s="26"/>
      <c r="H39" s="27" t="e">
        <f t="shared" si="10"/>
        <v>#DIV/0!</v>
      </c>
      <c r="I39" s="26"/>
      <c r="J39" s="26"/>
      <c r="K39" s="27" t="e">
        <f t="shared" si="11"/>
        <v>#DIV/0!</v>
      </c>
      <c r="L39" s="26"/>
      <c r="M39" s="26"/>
      <c r="N39" s="27" t="e">
        <f t="shared" si="12"/>
        <v>#DIV/0!</v>
      </c>
      <c r="O39" s="131">
        <f t="shared" si="7"/>
        <v>0</v>
      </c>
      <c r="P39" s="131">
        <f t="shared" si="7"/>
        <v>0</v>
      </c>
      <c r="Q39" s="27" t="e">
        <f t="shared" si="8"/>
        <v>#DIV/0!</v>
      </c>
    </row>
    <row r="40" spans="1:17" ht="12.75">
      <c r="A40" s="15"/>
      <c r="B40" s="208" t="s">
        <v>249</v>
      </c>
      <c r="C40" s="26"/>
      <c r="D40" s="26"/>
      <c r="E40" s="27" t="e">
        <f t="shared" si="9"/>
        <v>#DIV/0!</v>
      </c>
      <c r="F40" s="26"/>
      <c r="G40" s="26"/>
      <c r="H40" s="27" t="e">
        <f t="shared" si="10"/>
        <v>#DIV/0!</v>
      </c>
      <c r="I40" s="26"/>
      <c r="J40" s="26"/>
      <c r="K40" s="27" t="e">
        <f t="shared" si="11"/>
        <v>#DIV/0!</v>
      </c>
      <c r="L40" s="26"/>
      <c r="M40" s="26"/>
      <c r="N40" s="27" t="e">
        <f t="shared" si="12"/>
        <v>#DIV/0!</v>
      </c>
      <c r="O40" s="131">
        <f t="shared" si="7"/>
        <v>0</v>
      </c>
      <c r="P40" s="131">
        <f t="shared" si="7"/>
        <v>0</v>
      </c>
      <c r="Q40" s="27" t="e">
        <f t="shared" si="8"/>
        <v>#DIV/0!</v>
      </c>
    </row>
    <row r="41" spans="1:17" ht="12.75">
      <c r="A41" s="15"/>
      <c r="B41" s="208" t="s">
        <v>251</v>
      </c>
      <c r="C41" s="26"/>
      <c r="D41" s="26"/>
      <c r="E41" s="27" t="e">
        <f t="shared" si="9"/>
        <v>#DIV/0!</v>
      </c>
      <c r="F41" s="26"/>
      <c r="G41" s="26"/>
      <c r="H41" s="27" t="e">
        <f t="shared" si="10"/>
        <v>#DIV/0!</v>
      </c>
      <c r="I41" s="26"/>
      <c r="J41" s="26"/>
      <c r="K41" s="27" t="e">
        <f t="shared" si="11"/>
        <v>#DIV/0!</v>
      </c>
      <c r="L41" s="26"/>
      <c r="M41" s="26"/>
      <c r="N41" s="27" t="e">
        <f t="shared" si="12"/>
        <v>#DIV/0!</v>
      </c>
      <c r="O41" s="131">
        <f t="shared" si="7"/>
        <v>0</v>
      </c>
      <c r="P41" s="131">
        <f t="shared" si="7"/>
        <v>0</v>
      </c>
      <c r="Q41" s="27" t="e">
        <f t="shared" si="8"/>
        <v>#DIV/0!</v>
      </c>
    </row>
    <row r="42" spans="1:17" ht="12.75">
      <c r="A42" s="15"/>
      <c r="B42" s="208" t="s">
        <v>253</v>
      </c>
      <c r="C42" s="26"/>
      <c r="D42" s="26"/>
      <c r="E42" s="27" t="e">
        <f t="shared" si="9"/>
        <v>#DIV/0!</v>
      </c>
      <c r="F42" s="26"/>
      <c r="G42" s="26"/>
      <c r="H42" s="27" t="e">
        <f t="shared" si="10"/>
        <v>#DIV/0!</v>
      </c>
      <c r="I42" s="26"/>
      <c r="J42" s="26"/>
      <c r="K42" s="27" t="e">
        <f t="shared" si="11"/>
        <v>#DIV/0!</v>
      </c>
      <c r="L42" s="26"/>
      <c r="M42" s="26"/>
      <c r="N42" s="27" t="e">
        <f t="shared" si="12"/>
        <v>#DIV/0!</v>
      </c>
      <c r="O42" s="131">
        <f t="shared" si="7"/>
        <v>0</v>
      </c>
      <c r="P42" s="131">
        <f t="shared" si="7"/>
        <v>0</v>
      </c>
      <c r="Q42" s="27" t="e">
        <f t="shared" si="8"/>
        <v>#DIV/0!</v>
      </c>
    </row>
    <row r="43" spans="1:17" ht="13.5" thickBot="1">
      <c r="A43" s="15"/>
      <c r="B43" s="20"/>
      <c r="C43" s="187"/>
      <c r="D43" s="187"/>
      <c r="E43" s="188"/>
      <c r="F43" s="187"/>
      <c r="G43" s="187"/>
      <c r="H43" s="188"/>
      <c r="I43" s="187"/>
      <c r="J43" s="187"/>
      <c r="K43" s="188"/>
      <c r="L43" s="187"/>
      <c r="M43" s="187"/>
      <c r="N43" s="188"/>
      <c r="O43" s="189"/>
      <c r="P43" s="189"/>
      <c r="Q43" s="188"/>
    </row>
    <row r="44" spans="1:17" s="13" customFormat="1" ht="13.5" thickBot="1">
      <c r="A44" s="15"/>
      <c r="B44" s="31" t="s">
        <v>312</v>
      </c>
      <c r="C44" s="139">
        <f>SUM(C26:C42)</f>
        <v>39</v>
      </c>
      <c r="D44" s="139">
        <f>SUM(D26:D42)</f>
        <v>49</v>
      </c>
      <c r="E44" s="190">
        <f>C44/D44</f>
        <v>0.7959183673469388</v>
      </c>
      <c r="F44" s="139">
        <f>SUM(F26:F42)</f>
        <v>42</v>
      </c>
      <c r="G44" s="139">
        <f>SUM(G26:G42)</f>
        <v>32</v>
      </c>
      <c r="H44" s="190">
        <f>F44/G44</f>
        <v>1.3125</v>
      </c>
      <c r="I44" s="139">
        <f>SUM(I26:I42)</f>
        <v>33</v>
      </c>
      <c r="J44" s="139">
        <f>SUM(J26:J42)</f>
        <v>38</v>
      </c>
      <c r="K44" s="190">
        <f>I44/J44</f>
        <v>0.868421052631579</v>
      </c>
      <c r="L44" s="139">
        <f>SUM(L26:L42)</f>
        <v>38</v>
      </c>
      <c r="M44" s="139">
        <f>SUM(M26:M42)</f>
        <v>37</v>
      </c>
      <c r="N44" s="190">
        <f>L44/M44</f>
        <v>1.027027027027027</v>
      </c>
      <c r="O44" s="139">
        <f>SUM(O26:O42)</f>
        <v>152</v>
      </c>
      <c r="P44" s="139">
        <f>SUM(P26:P42)</f>
        <v>156</v>
      </c>
      <c r="Q44" s="190">
        <f>O44/P44</f>
        <v>0.9743589743589743</v>
      </c>
    </row>
    <row r="45" spans="1:17" ht="12.75">
      <c r="A45" s="15"/>
      <c r="B45" s="14"/>
      <c r="C45" s="140"/>
      <c r="D45" s="140"/>
      <c r="E45" s="140"/>
      <c r="F45" s="140"/>
      <c r="G45" s="140"/>
      <c r="H45" s="140"/>
      <c r="I45" s="140"/>
      <c r="J45" s="140"/>
      <c r="K45" s="140"/>
      <c r="L45" s="140"/>
      <c r="M45" s="140"/>
      <c r="N45" s="140"/>
      <c r="O45" s="140"/>
      <c r="P45" s="140"/>
      <c r="Q45" s="140"/>
    </row>
    <row r="46" spans="1:17" ht="12.75">
      <c r="A46" s="15" t="s">
        <v>205</v>
      </c>
      <c r="B46" s="14" t="s">
        <v>582</v>
      </c>
      <c r="C46" s="140"/>
      <c r="D46" s="140"/>
      <c r="E46" s="140"/>
      <c r="F46" s="140"/>
      <c r="G46" s="140"/>
      <c r="H46" s="140"/>
      <c r="I46" s="140"/>
      <c r="J46" s="140"/>
      <c r="K46" s="140"/>
      <c r="L46" s="140"/>
      <c r="M46" s="140"/>
      <c r="N46" s="140"/>
      <c r="O46" s="140"/>
      <c r="P46" s="140"/>
      <c r="Q46" s="140"/>
    </row>
    <row r="47" spans="1:17" ht="12.75">
      <c r="A47" s="15"/>
      <c r="B47" s="14"/>
      <c r="C47" s="140"/>
      <c r="D47" s="140"/>
      <c r="E47" s="140"/>
      <c r="F47" s="140"/>
      <c r="G47" s="140"/>
      <c r="H47" s="140"/>
      <c r="I47" s="140"/>
      <c r="J47" s="140"/>
      <c r="K47" s="140"/>
      <c r="L47" s="140"/>
      <c r="M47" s="140"/>
      <c r="N47" s="140"/>
      <c r="O47" s="140"/>
      <c r="P47" s="140"/>
      <c r="Q47" s="140"/>
    </row>
    <row r="48" spans="1:17" ht="12.75">
      <c r="A48" s="15"/>
      <c r="B48" s="208" t="s">
        <v>583</v>
      </c>
      <c r="C48" s="26">
        <v>17</v>
      </c>
      <c r="D48" s="26">
        <v>15</v>
      </c>
      <c r="E48" s="27">
        <f aca="true" t="shared" si="14" ref="E48:E53">C48/D48</f>
        <v>1.1333333333333333</v>
      </c>
      <c r="F48" s="26">
        <v>18</v>
      </c>
      <c r="G48" s="26">
        <v>15</v>
      </c>
      <c r="H48" s="27">
        <f aca="true" t="shared" si="15" ref="H48:H53">F48/G48</f>
        <v>1.2</v>
      </c>
      <c r="I48" s="26">
        <v>18</v>
      </c>
      <c r="J48" s="26">
        <v>15</v>
      </c>
      <c r="K48" s="27">
        <f aca="true" t="shared" si="16" ref="K48:K53">I48/J48</f>
        <v>1.2</v>
      </c>
      <c r="L48" s="26">
        <f>(C48+F48+I48)/3</f>
        <v>17.666666666666668</v>
      </c>
      <c r="M48" s="26">
        <v>15</v>
      </c>
      <c r="N48" s="27">
        <f aca="true" t="shared" si="17" ref="N48:N53">L48/M48</f>
        <v>1.1777777777777778</v>
      </c>
      <c r="O48" s="131">
        <f aca="true" t="shared" si="18" ref="O48:P53">C48+F48+I48+L48</f>
        <v>70.66666666666667</v>
      </c>
      <c r="P48" s="131">
        <f t="shared" si="18"/>
        <v>60</v>
      </c>
      <c r="Q48" s="27">
        <f aca="true" t="shared" si="19" ref="Q48:Q53">O48/P48</f>
        <v>1.1777777777777778</v>
      </c>
    </row>
    <row r="49" spans="1:17" ht="12.75">
      <c r="A49" s="33"/>
      <c r="B49" s="208" t="s">
        <v>316</v>
      </c>
      <c r="C49" s="26"/>
      <c r="D49" s="26"/>
      <c r="E49" s="27" t="e">
        <f t="shared" si="14"/>
        <v>#DIV/0!</v>
      </c>
      <c r="F49" s="26"/>
      <c r="G49" s="26"/>
      <c r="H49" s="27" t="e">
        <f t="shared" si="15"/>
        <v>#DIV/0!</v>
      </c>
      <c r="I49" s="26"/>
      <c r="J49" s="26"/>
      <c r="K49" s="27" t="e">
        <f t="shared" si="16"/>
        <v>#DIV/0!</v>
      </c>
      <c r="L49" s="26"/>
      <c r="M49" s="26"/>
      <c r="N49" s="27" t="e">
        <f t="shared" si="17"/>
        <v>#DIV/0!</v>
      </c>
      <c r="O49" s="131">
        <f t="shared" si="18"/>
        <v>0</v>
      </c>
      <c r="P49" s="131">
        <f t="shared" si="18"/>
        <v>0</v>
      </c>
      <c r="Q49" s="27" t="e">
        <f t="shared" si="19"/>
        <v>#DIV/0!</v>
      </c>
    </row>
    <row r="50" spans="1:17" ht="12.75">
      <c r="A50" s="33"/>
      <c r="B50" s="208" t="s">
        <v>584</v>
      </c>
      <c r="C50" s="26"/>
      <c r="D50" s="26"/>
      <c r="E50" s="27" t="e">
        <f t="shared" si="14"/>
        <v>#DIV/0!</v>
      </c>
      <c r="F50" s="26"/>
      <c r="G50" s="26"/>
      <c r="H50" s="27" t="e">
        <f t="shared" si="15"/>
        <v>#DIV/0!</v>
      </c>
      <c r="I50" s="26"/>
      <c r="J50" s="26"/>
      <c r="K50" s="27" t="e">
        <f t="shared" si="16"/>
        <v>#DIV/0!</v>
      </c>
      <c r="L50" s="26"/>
      <c r="M50" s="26"/>
      <c r="N50" s="27" t="e">
        <f t="shared" si="17"/>
        <v>#DIV/0!</v>
      </c>
      <c r="O50" s="131">
        <f t="shared" si="18"/>
        <v>0</v>
      </c>
      <c r="P50" s="131">
        <f t="shared" si="18"/>
        <v>0</v>
      </c>
      <c r="Q50" s="27" t="e">
        <f t="shared" si="19"/>
        <v>#DIV/0!</v>
      </c>
    </row>
    <row r="51" spans="1:17" ht="12.75">
      <c r="A51" s="33"/>
      <c r="B51" s="208" t="s">
        <v>585</v>
      </c>
      <c r="C51" s="26"/>
      <c r="D51" s="26"/>
      <c r="E51" s="27" t="e">
        <f t="shared" si="14"/>
        <v>#DIV/0!</v>
      </c>
      <c r="F51" s="26"/>
      <c r="G51" s="26"/>
      <c r="H51" s="27" t="e">
        <f t="shared" si="15"/>
        <v>#DIV/0!</v>
      </c>
      <c r="I51" s="26"/>
      <c r="J51" s="26"/>
      <c r="K51" s="27" t="e">
        <f t="shared" si="16"/>
        <v>#DIV/0!</v>
      </c>
      <c r="L51" s="26"/>
      <c r="M51" s="26"/>
      <c r="N51" s="27" t="e">
        <f t="shared" si="17"/>
        <v>#DIV/0!</v>
      </c>
      <c r="O51" s="131">
        <f t="shared" si="18"/>
        <v>0</v>
      </c>
      <c r="P51" s="131">
        <f t="shared" si="18"/>
        <v>0</v>
      </c>
      <c r="Q51" s="27" t="e">
        <f t="shared" si="19"/>
        <v>#DIV/0!</v>
      </c>
    </row>
    <row r="52" spans="1:17" ht="12.75">
      <c r="A52" s="33"/>
      <c r="B52" s="208" t="s">
        <v>552</v>
      </c>
      <c r="C52" s="26"/>
      <c r="D52" s="26"/>
      <c r="E52" s="27" t="e">
        <f t="shared" si="14"/>
        <v>#DIV/0!</v>
      </c>
      <c r="F52" s="26"/>
      <c r="G52" s="26"/>
      <c r="H52" s="27" t="e">
        <f t="shared" si="15"/>
        <v>#DIV/0!</v>
      </c>
      <c r="I52" s="26"/>
      <c r="J52" s="26"/>
      <c r="K52" s="27" t="e">
        <f t="shared" si="16"/>
        <v>#DIV/0!</v>
      </c>
      <c r="L52" s="26"/>
      <c r="M52" s="26"/>
      <c r="N52" s="27" t="e">
        <f t="shared" si="17"/>
        <v>#DIV/0!</v>
      </c>
      <c r="O52" s="131">
        <f t="shared" si="18"/>
        <v>0</v>
      </c>
      <c r="P52" s="131">
        <f t="shared" si="18"/>
        <v>0</v>
      </c>
      <c r="Q52" s="27" t="e">
        <f t="shared" si="19"/>
        <v>#DIV/0!</v>
      </c>
    </row>
    <row r="53" spans="1:17" ht="12.75">
      <c r="A53" s="15"/>
      <c r="B53" s="208" t="s">
        <v>586</v>
      </c>
      <c r="C53" s="26"/>
      <c r="D53" s="26"/>
      <c r="E53" s="27" t="e">
        <f t="shared" si="14"/>
        <v>#DIV/0!</v>
      </c>
      <c r="F53" s="26"/>
      <c r="G53" s="26"/>
      <c r="H53" s="27" t="e">
        <f t="shared" si="15"/>
        <v>#DIV/0!</v>
      </c>
      <c r="I53" s="26"/>
      <c r="J53" s="26"/>
      <c r="K53" s="27" t="e">
        <f t="shared" si="16"/>
        <v>#DIV/0!</v>
      </c>
      <c r="L53" s="26"/>
      <c r="M53" s="26"/>
      <c r="N53" s="27" t="e">
        <f t="shared" si="17"/>
        <v>#DIV/0!</v>
      </c>
      <c r="O53" s="131">
        <f t="shared" si="18"/>
        <v>0</v>
      </c>
      <c r="P53" s="131">
        <f t="shared" si="18"/>
        <v>0</v>
      </c>
      <c r="Q53" s="27" t="e">
        <f t="shared" si="19"/>
        <v>#DIV/0!</v>
      </c>
    </row>
    <row r="54" spans="1:17" s="13" customFormat="1" ht="13.5" thickBot="1">
      <c r="A54" s="15"/>
      <c r="B54" s="14"/>
      <c r="C54" s="187"/>
      <c r="D54" s="187"/>
      <c r="E54" s="188"/>
      <c r="F54" s="187"/>
      <c r="G54" s="187"/>
      <c r="H54" s="188"/>
      <c r="I54" s="187"/>
      <c r="J54" s="187"/>
      <c r="K54" s="188"/>
      <c r="L54" s="187"/>
      <c r="M54" s="187"/>
      <c r="N54" s="188"/>
      <c r="O54" s="189"/>
      <c r="P54" s="189"/>
      <c r="Q54" s="188"/>
    </row>
    <row r="55" spans="1:17" ht="13.5" thickBot="1">
      <c r="A55" s="15"/>
      <c r="B55" s="31" t="s">
        <v>312</v>
      </c>
      <c r="C55" s="139">
        <f>SUM(C48:C53)</f>
        <v>17</v>
      </c>
      <c r="D55" s="139">
        <f>SUM(D48:D53)</f>
        <v>15</v>
      </c>
      <c r="E55" s="190">
        <f>C55/D55</f>
        <v>1.1333333333333333</v>
      </c>
      <c r="F55" s="139">
        <f>SUM(F48:F53)</f>
        <v>18</v>
      </c>
      <c r="G55" s="139">
        <f>SUM(G48:G53)</f>
        <v>15</v>
      </c>
      <c r="H55" s="190">
        <f>F55/G55</f>
        <v>1.2</v>
      </c>
      <c r="I55" s="139">
        <f>SUM(I48:I53)</f>
        <v>18</v>
      </c>
      <c r="J55" s="139">
        <f>SUM(J48:J53)</f>
        <v>15</v>
      </c>
      <c r="K55" s="190">
        <f>I55/J55</f>
        <v>1.2</v>
      </c>
      <c r="L55" s="139">
        <f>SUM(L48:L53)</f>
        <v>17.666666666666668</v>
      </c>
      <c r="M55" s="139">
        <f>SUM(M48:M53)</f>
        <v>15</v>
      </c>
      <c r="N55" s="190">
        <f>L55/M55</f>
        <v>1.1777777777777778</v>
      </c>
      <c r="O55" s="139">
        <f>SUM(O48:O53)</f>
        <v>70.66666666666667</v>
      </c>
      <c r="P55" s="139">
        <f>SUM(P48:P53)</f>
        <v>60</v>
      </c>
      <c r="Q55" s="190">
        <f>O55/P55</f>
        <v>1.1777777777777778</v>
      </c>
    </row>
    <row r="56" spans="1:17" ht="12.75">
      <c r="A56" s="15" t="s">
        <v>206</v>
      </c>
      <c r="B56" s="14" t="s">
        <v>587</v>
      </c>
      <c r="C56" s="140"/>
      <c r="D56" s="140"/>
      <c r="E56" s="140"/>
      <c r="F56" s="140"/>
      <c r="G56" s="140"/>
      <c r="H56" s="140"/>
      <c r="I56" s="140"/>
      <c r="J56" s="140"/>
      <c r="K56" s="140"/>
      <c r="L56" s="140"/>
      <c r="M56" s="140"/>
      <c r="N56" s="140"/>
      <c r="O56" s="140"/>
      <c r="P56" s="140"/>
      <c r="Q56" s="140"/>
    </row>
    <row r="57" spans="1:17" ht="12.75">
      <c r="A57" s="15"/>
      <c r="B57" s="14"/>
      <c r="C57" s="140"/>
      <c r="D57" s="140"/>
      <c r="E57" s="140"/>
      <c r="F57" s="140"/>
      <c r="G57" s="140"/>
      <c r="H57" s="140"/>
      <c r="I57" s="140"/>
      <c r="J57" s="140"/>
      <c r="K57" s="140"/>
      <c r="L57" s="140"/>
      <c r="M57" s="140"/>
      <c r="N57" s="140"/>
      <c r="O57" s="140"/>
      <c r="P57" s="140"/>
      <c r="Q57" s="140"/>
    </row>
    <row r="58" spans="1:17" ht="12.75">
      <c r="A58" s="15"/>
      <c r="B58" s="208" t="s">
        <v>588</v>
      </c>
      <c r="C58" s="26"/>
      <c r="D58" s="26"/>
      <c r="E58" s="27" t="e">
        <f>C58/D58</f>
        <v>#DIV/0!</v>
      </c>
      <c r="F58" s="26"/>
      <c r="G58" s="26"/>
      <c r="H58" s="27" t="e">
        <f>F58/G58</f>
        <v>#DIV/0!</v>
      </c>
      <c r="I58" s="26">
        <v>15</v>
      </c>
      <c r="J58" s="26"/>
      <c r="K58" s="27" t="e">
        <f>I58/J58</f>
        <v>#DIV/0!</v>
      </c>
      <c r="L58" s="26"/>
      <c r="M58" s="26"/>
      <c r="N58" s="27" t="e">
        <f>L58/M58</f>
        <v>#DIV/0!</v>
      </c>
      <c r="O58" s="131">
        <f>C58+F58+I58+L58</f>
        <v>15</v>
      </c>
      <c r="P58" s="131">
        <f>D58+G58+J58+M58</f>
        <v>0</v>
      </c>
      <c r="Q58" s="27" t="e">
        <f>O58/P58</f>
        <v>#DIV/0!</v>
      </c>
    </row>
    <row r="59" spans="1:17" ht="12.75">
      <c r="A59" s="15"/>
      <c r="B59" s="208" t="s">
        <v>555</v>
      </c>
      <c r="C59" s="26"/>
      <c r="D59" s="26"/>
      <c r="E59" s="27" t="e">
        <f aca="true" t="shared" si="20" ref="E59:E66">C59/D59</f>
        <v>#DIV/0!</v>
      </c>
      <c r="F59" s="26"/>
      <c r="G59" s="26"/>
      <c r="H59" s="27" t="e">
        <f aca="true" t="shared" si="21" ref="H59:H66">F59/G59</f>
        <v>#DIV/0!</v>
      </c>
      <c r="I59" s="26">
        <v>15</v>
      </c>
      <c r="J59" s="26"/>
      <c r="K59" s="27" t="e">
        <f aca="true" t="shared" si="22" ref="K59:K66">I59/J59</f>
        <v>#DIV/0!</v>
      </c>
      <c r="L59" s="26"/>
      <c r="M59" s="26"/>
      <c r="N59" s="27" t="e">
        <f aca="true" t="shared" si="23" ref="N59:N66">L59/M59</f>
        <v>#DIV/0!</v>
      </c>
      <c r="O59" s="131">
        <f aca="true" t="shared" si="24" ref="O59:O66">C59+F59+I59+L59</f>
        <v>15</v>
      </c>
      <c r="P59" s="131">
        <f aca="true" t="shared" si="25" ref="P59:P66">D59+G59+J59+M59</f>
        <v>0</v>
      </c>
      <c r="Q59" s="27" t="e">
        <f aca="true" t="shared" si="26" ref="Q59:Q66">O59/P59</f>
        <v>#DIV/0!</v>
      </c>
    </row>
    <row r="60" spans="1:17" ht="12.75">
      <c r="A60" s="15"/>
      <c r="B60" s="208" t="s">
        <v>589</v>
      </c>
      <c r="C60" s="26"/>
      <c r="D60" s="26"/>
      <c r="E60" s="27" t="e">
        <f t="shared" si="20"/>
        <v>#DIV/0!</v>
      </c>
      <c r="F60" s="26"/>
      <c r="G60" s="26"/>
      <c r="H60" s="27" t="e">
        <f t="shared" si="21"/>
        <v>#DIV/0!</v>
      </c>
      <c r="I60" s="26"/>
      <c r="J60" s="26"/>
      <c r="K60" s="27" t="e">
        <f t="shared" si="22"/>
        <v>#DIV/0!</v>
      </c>
      <c r="L60" s="26"/>
      <c r="M60" s="26"/>
      <c r="N60" s="27" t="e">
        <f t="shared" si="23"/>
        <v>#DIV/0!</v>
      </c>
      <c r="O60" s="131">
        <f t="shared" si="24"/>
        <v>0</v>
      </c>
      <c r="P60" s="131">
        <f t="shared" si="25"/>
        <v>0</v>
      </c>
      <c r="Q60" s="27" t="e">
        <f t="shared" si="26"/>
        <v>#DIV/0!</v>
      </c>
    </row>
    <row r="61" spans="1:17" ht="12.75">
      <c r="A61" s="15"/>
      <c r="B61" s="208" t="s">
        <v>590</v>
      </c>
      <c r="C61" s="26"/>
      <c r="D61" s="26"/>
      <c r="E61" s="27" t="e">
        <f t="shared" si="20"/>
        <v>#DIV/0!</v>
      </c>
      <c r="F61" s="26"/>
      <c r="G61" s="26"/>
      <c r="H61" s="27" t="e">
        <f t="shared" si="21"/>
        <v>#DIV/0!</v>
      </c>
      <c r="I61" s="26"/>
      <c r="J61" s="26"/>
      <c r="K61" s="27" t="e">
        <f t="shared" si="22"/>
        <v>#DIV/0!</v>
      </c>
      <c r="L61" s="26"/>
      <c r="M61" s="26"/>
      <c r="N61" s="27" t="e">
        <f t="shared" si="23"/>
        <v>#DIV/0!</v>
      </c>
      <c r="O61" s="131">
        <f t="shared" si="24"/>
        <v>0</v>
      </c>
      <c r="P61" s="131">
        <f t="shared" si="25"/>
        <v>0</v>
      </c>
      <c r="Q61" s="27" t="e">
        <f t="shared" si="26"/>
        <v>#DIV/0!</v>
      </c>
    </row>
    <row r="62" spans="1:17" ht="12.75">
      <c r="A62" s="15"/>
      <c r="B62" s="208" t="s">
        <v>591</v>
      </c>
      <c r="C62" s="26"/>
      <c r="D62" s="26"/>
      <c r="E62" s="27" t="e">
        <f t="shared" si="20"/>
        <v>#DIV/0!</v>
      </c>
      <c r="F62" s="26"/>
      <c r="G62" s="26"/>
      <c r="H62" s="27" t="e">
        <f t="shared" si="21"/>
        <v>#DIV/0!</v>
      </c>
      <c r="I62" s="26"/>
      <c r="J62" s="26"/>
      <c r="K62" s="27" t="e">
        <f t="shared" si="22"/>
        <v>#DIV/0!</v>
      </c>
      <c r="L62" s="26"/>
      <c r="M62" s="26"/>
      <c r="N62" s="27" t="e">
        <f t="shared" si="23"/>
        <v>#DIV/0!</v>
      </c>
      <c r="O62" s="131">
        <f t="shared" si="24"/>
        <v>0</v>
      </c>
      <c r="P62" s="131">
        <f t="shared" si="25"/>
        <v>0</v>
      </c>
      <c r="Q62" s="27" t="e">
        <f t="shared" si="26"/>
        <v>#DIV/0!</v>
      </c>
    </row>
    <row r="63" spans="1:17" ht="12.75">
      <c r="A63" s="15"/>
      <c r="B63" s="208" t="s">
        <v>559</v>
      </c>
      <c r="C63" s="26"/>
      <c r="D63" s="26"/>
      <c r="E63" s="27" t="e">
        <f t="shared" si="20"/>
        <v>#DIV/0!</v>
      </c>
      <c r="F63" s="26"/>
      <c r="G63" s="26"/>
      <c r="H63" s="27" t="e">
        <f t="shared" si="21"/>
        <v>#DIV/0!</v>
      </c>
      <c r="I63" s="26"/>
      <c r="J63" s="26"/>
      <c r="K63" s="27" t="e">
        <f t="shared" si="22"/>
        <v>#DIV/0!</v>
      </c>
      <c r="L63" s="26"/>
      <c r="M63" s="26"/>
      <c r="N63" s="27" t="e">
        <f t="shared" si="23"/>
        <v>#DIV/0!</v>
      </c>
      <c r="O63" s="131">
        <f t="shared" si="24"/>
        <v>0</v>
      </c>
      <c r="P63" s="131">
        <f t="shared" si="25"/>
        <v>0</v>
      </c>
      <c r="Q63" s="27" t="e">
        <f t="shared" si="26"/>
        <v>#DIV/0!</v>
      </c>
    </row>
    <row r="64" spans="1:17" ht="12.75">
      <c r="A64" s="15"/>
      <c r="B64" s="208" t="s">
        <v>592</v>
      </c>
      <c r="C64" s="26"/>
      <c r="D64" s="26"/>
      <c r="E64" s="27" t="e">
        <f t="shared" si="20"/>
        <v>#DIV/0!</v>
      </c>
      <c r="F64" s="26"/>
      <c r="G64" s="26"/>
      <c r="H64" s="27" t="e">
        <f t="shared" si="21"/>
        <v>#DIV/0!</v>
      </c>
      <c r="I64" s="26"/>
      <c r="J64" s="26"/>
      <c r="K64" s="27" t="e">
        <f t="shared" si="22"/>
        <v>#DIV/0!</v>
      </c>
      <c r="L64" s="26"/>
      <c r="M64" s="26"/>
      <c r="N64" s="27" t="e">
        <f t="shared" si="23"/>
        <v>#DIV/0!</v>
      </c>
      <c r="O64" s="131">
        <f t="shared" si="24"/>
        <v>0</v>
      </c>
      <c r="P64" s="131">
        <f t="shared" si="25"/>
        <v>0</v>
      </c>
      <c r="Q64" s="27" t="e">
        <f t="shared" si="26"/>
        <v>#DIV/0!</v>
      </c>
    </row>
    <row r="65" spans="1:17" ht="12.75">
      <c r="A65" s="15"/>
      <c r="B65" s="208" t="s">
        <v>561</v>
      </c>
      <c r="C65" s="26"/>
      <c r="D65" s="26"/>
      <c r="E65" s="27" t="e">
        <f t="shared" si="20"/>
        <v>#DIV/0!</v>
      </c>
      <c r="F65" s="26"/>
      <c r="G65" s="26"/>
      <c r="H65" s="27" t="e">
        <f t="shared" si="21"/>
        <v>#DIV/0!</v>
      </c>
      <c r="I65" s="26"/>
      <c r="J65" s="26"/>
      <c r="K65" s="27" t="e">
        <f t="shared" si="22"/>
        <v>#DIV/0!</v>
      </c>
      <c r="L65" s="26"/>
      <c r="M65" s="26"/>
      <c r="N65" s="27" t="e">
        <f t="shared" si="23"/>
        <v>#DIV/0!</v>
      </c>
      <c r="O65" s="131">
        <f t="shared" si="24"/>
        <v>0</v>
      </c>
      <c r="P65" s="131">
        <f t="shared" si="25"/>
        <v>0</v>
      </c>
      <c r="Q65" s="27" t="e">
        <f t="shared" si="26"/>
        <v>#DIV/0!</v>
      </c>
    </row>
    <row r="66" spans="1:17" s="13" customFormat="1" ht="12.75">
      <c r="A66" s="15"/>
      <c r="B66" s="208" t="s">
        <v>593</v>
      </c>
      <c r="C66" s="26"/>
      <c r="D66" s="26"/>
      <c r="E66" s="27" t="e">
        <f t="shared" si="20"/>
        <v>#DIV/0!</v>
      </c>
      <c r="F66" s="26"/>
      <c r="G66" s="26"/>
      <c r="H66" s="27" t="e">
        <f t="shared" si="21"/>
        <v>#DIV/0!</v>
      </c>
      <c r="I66" s="26"/>
      <c r="J66" s="26"/>
      <c r="K66" s="27" t="e">
        <f t="shared" si="22"/>
        <v>#DIV/0!</v>
      </c>
      <c r="L66" s="26"/>
      <c r="M66" s="26"/>
      <c r="N66" s="27" t="e">
        <f t="shared" si="23"/>
        <v>#DIV/0!</v>
      </c>
      <c r="O66" s="131">
        <f t="shared" si="24"/>
        <v>0</v>
      </c>
      <c r="P66" s="131">
        <f t="shared" si="25"/>
        <v>0</v>
      </c>
      <c r="Q66" s="27" t="e">
        <f t="shared" si="26"/>
        <v>#DIV/0!</v>
      </c>
    </row>
    <row r="67" spans="1:17" ht="13.5" thickBot="1">
      <c r="A67" s="15"/>
      <c r="B67" s="14"/>
      <c r="C67" s="187"/>
      <c r="D67" s="187"/>
      <c r="E67" s="188"/>
      <c r="F67" s="187"/>
      <c r="G67" s="187"/>
      <c r="H67" s="188"/>
      <c r="I67" s="187"/>
      <c r="J67" s="187"/>
      <c r="K67" s="188"/>
      <c r="L67" s="187"/>
      <c r="M67" s="187"/>
      <c r="N67" s="188"/>
      <c r="O67" s="189"/>
      <c r="P67" s="189"/>
      <c r="Q67" s="188"/>
    </row>
    <row r="68" spans="1:17" ht="13.5" thickBot="1">
      <c r="A68" s="15"/>
      <c r="B68" s="31" t="s">
        <v>312</v>
      </c>
      <c r="C68" s="139"/>
      <c r="D68" s="139">
        <f>SUM(D58:D66)</f>
        <v>0</v>
      </c>
      <c r="E68" s="190" t="e">
        <f>C68/D68</f>
        <v>#DIV/0!</v>
      </c>
      <c r="F68" s="139"/>
      <c r="G68" s="139">
        <f>SUM(G58:G66)</f>
        <v>0</v>
      </c>
      <c r="H68" s="190" t="e">
        <f>F68/G68</f>
        <v>#DIV/0!</v>
      </c>
      <c r="I68" s="139">
        <f>SUM(I58:I66)</f>
        <v>30</v>
      </c>
      <c r="J68" s="139">
        <f>SUM(J58:J66)</f>
        <v>0</v>
      </c>
      <c r="K68" s="190" t="e">
        <f>I68/J68</f>
        <v>#DIV/0!</v>
      </c>
      <c r="L68" s="139">
        <f>SUM(L58:L66)</f>
        <v>0</v>
      </c>
      <c r="M68" s="139">
        <f>SUM(M58:M66)</f>
        <v>0</v>
      </c>
      <c r="N68" s="190" t="e">
        <f>L68/M68</f>
        <v>#DIV/0!</v>
      </c>
      <c r="O68" s="139">
        <f>SUM(O58:O66)</f>
        <v>30</v>
      </c>
      <c r="P68" s="139">
        <f>SUM(P58:P66)</f>
        <v>0</v>
      </c>
      <c r="Q68" s="190" t="e">
        <f>O68/P68</f>
        <v>#DIV/0!</v>
      </c>
    </row>
    <row r="69" spans="1:17" ht="12.75">
      <c r="A69" s="30">
        <v>5</v>
      </c>
      <c r="B69" s="15" t="s">
        <v>329</v>
      </c>
      <c r="C69" s="140"/>
      <c r="D69" s="140"/>
      <c r="E69" s="140"/>
      <c r="F69" s="140"/>
      <c r="G69" s="140"/>
      <c r="H69" s="140"/>
      <c r="I69" s="140"/>
      <c r="J69" s="140"/>
      <c r="K69" s="140"/>
      <c r="L69" s="140"/>
      <c r="M69" s="140"/>
      <c r="N69" s="140"/>
      <c r="O69" s="140"/>
      <c r="P69" s="140"/>
      <c r="Q69" s="140"/>
    </row>
    <row r="70" spans="1:17" ht="12.75">
      <c r="A70" s="15"/>
      <c r="B70" s="15" t="s">
        <v>600</v>
      </c>
      <c r="C70" s="32"/>
      <c r="D70" s="32"/>
      <c r="E70" s="32"/>
      <c r="F70" s="32"/>
      <c r="G70" s="32"/>
      <c r="H70" s="32"/>
      <c r="I70" s="32"/>
      <c r="J70" s="32"/>
      <c r="K70" s="32"/>
      <c r="L70" s="32"/>
      <c r="M70" s="32"/>
      <c r="N70" s="32"/>
      <c r="O70" s="32"/>
      <c r="P70" s="32"/>
      <c r="Q70" s="32"/>
    </row>
    <row r="71" spans="1:17" ht="12.75">
      <c r="A71" s="15"/>
      <c r="B71" s="14" t="s">
        <v>601</v>
      </c>
      <c r="C71" s="26"/>
      <c r="D71" s="26"/>
      <c r="E71" s="27" t="e">
        <f>C71/D71</f>
        <v>#DIV/0!</v>
      </c>
      <c r="F71" s="26"/>
      <c r="G71" s="26"/>
      <c r="H71" s="27" t="e">
        <f>F71/G71</f>
        <v>#DIV/0!</v>
      </c>
      <c r="I71" s="26"/>
      <c r="J71" s="26"/>
      <c r="K71" s="27" t="e">
        <f>I71/J71</f>
        <v>#DIV/0!</v>
      </c>
      <c r="L71" s="26"/>
      <c r="M71" s="26"/>
      <c r="N71" s="27" t="e">
        <f>L71/M71</f>
        <v>#DIV/0!</v>
      </c>
      <c r="O71" s="131">
        <f aca="true" t="shared" si="27" ref="O71:P73">C71+F71+I71+L71</f>
        <v>0</v>
      </c>
      <c r="P71" s="131">
        <f t="shared" si="27"/>
        <v>0</v>
      </c>
      <c r="Q71" s="27" t="e">
        <f>O71/P71</f>
        <v>#DIV/0!</v>
      </c>
    </row>
    <row r="72" spans="1:17" ht="12.75">
      <c r="A72" s="15"/>
      <c r="B72" s="14" t="s">
        <v>602</v>
      </c>
      <c r="C72" s="26"/>
      <c r="D72" s="26"/>
      <c r="E72" s="27" t="e">
        <f>C72/D72</f>
        <v>#DIV/0!</v>
      </c>
      <c r="F72" s="26"/>
      <c r="G72" s="26"/>
      <c r="H72" s="27" t="e">
        <f>F72/G72</f>
        <v>#DIV/0!</v>
      </c>
      <c r="I72" s="26"/>
      <c r="J72" s="26"/>
      <c r="K72" s="27" t="e">
        <f>I72/J72</f>
        <v>#DIV/0!</v>
      </c>
      <c r="L72" s="26"/>
      <c r="M72" s="26"/>
      <c r="N72" s="27" t="e">
        <f>L72/M72</f>
        <v>#DIV/0!</v>
      </c>
      <c r="O72" s="131">
        <f t="shared" si="27"/>
        <v>0</v>
      </c>
      <c r="P72" s="131">
        <f t="shared" si="27"/>
        <v>0</v>
      </c>
      <c r="Q72" s="27" t="e">
        <f>O72/P72</f>
        <v>#DIV/0!</v>
      </c>
    </row>
    <row r="73" spans="1:17" ht="12.75">
      <c r="A73" s="15"/>
      <c r="B73" s="14" t="s">
        <v>603</v>
      </c>
      <c r="C73" s="26"/>
      <c r="D73" s="26"/>
      <c r="E73" s="27" t="e">
        <f>C73/D73</f>
        <v>#DIV/0!</v>
      </c>
      <c r="F73" s="26"/>
      <c r="G73" s="26"/>
      <c r="H73" s="27" t="e">
        <f>F73/G73</f>
        <v>#DIV/0!</v>
      </c>
      <c r="I73" s="26"/>
      <c r="J73" s="26"/>
      <c r="K73" s="27" t="e">
        <f>I73/J73</f>
        <v>#DIV/0!</v>
      </c>
      <c r="L73" s="26"/>
      <c r="M73" s="26"/>
      <c r="N73" s="27" t="e">
        <f>L73/M73</f>
        <v>#DIV/0!</v>
      </c>
      <c r="O73" s="131">
        <f t="shared" si="27"/>
        <v>0</v>
      </c>
      <c r="P73" s="131">
        <f t="shared" si="27"/>
        <v>0</v>
      </c>
      <c r="Q73" s="27" t="e">
        <f>O73/P73</f>
        <v>#DIV/0!</v>
      </c>
    </row>
    <row r="74" spans="1:17" ht="13.5" thickBot="1">
      <c r="A74" s="15"/>
      <c r="B74" s="14"/>
      <c r="C74" s="187"/>
      <c r="D74" s="187"/>
      <c r="E74" s="188"/>
      <c r="F74" s="187"/>
      <c r="G74" s="187"/>
      <c r="H74" s="188"/>
      <c r="I74" s="187"/>
      <c r="J74" s="187"/>
      <c r="K74" s="188"/>
      <c r="L74" s="187"/>
      <c r="M74" s="187"/>
      <c r="N74" s="188"/>
      <c r="O74" s="189"/>
      <c r="P74" s="189"/>
      <c r="Q74" s="188"/>
    </row>
    <row r="75" spans="1:17" ht="13.5" thickBot="1">
      <c r="A75" s="15"/>
      <c r="B75" s="31" t="s">
        <v>312</v>
      </c>
      <c r="C75" s="191">
        <f>SUM(C71:C73)</f>
        <v>0</v>
      </c>
      <c r="D75" s="191">
        <f>SUM(D71:D73)</f>
        <v>0</v>
      </c>
      <c r="E75" s="190" t="e">
        <f>C75/D75</f>
        <v>#DIV/0!</v>
      </c>
      <c r="F75" s="191">
        <f>SUM(F71:F73)</f>
        <v>0</v>
      </c>
      <c r="G75" s="191">
        <f>SUM(G71:G73)</f>
        <v>0</v>
      </c>
      <c r="H75" s="190" t="e">
        <f>F75/G75</f>
        <v>#DIV/0!</v>
      </c>
      <c r="I75" s="191">
        <f>SUM(I71:I73)</f>
        <v>0</v>
      </c>
      <c r="J75" s="191">
        <f>SUM(J71:J73)</f>
        <v>0</v>
      </c>
      <c r="K75" s="190" t="e">
        <f>I75/J75</f>
        <v>#DIV/0!</v>
      </c>
      <c r="L75" s="191">
        <f>SUM(L71:L73)</f>
        <v>0</v>
      </c>
      <c r="M75" s="191">
        <f>SUM(M71:M73)</f>
        <v>0</v>
      </c>
      <c r="N75" s="190" t="e">
        <f>L75/M75</f>
        <v>#DIV/0!</v>
      </c>
      <c r="O75" s="191">
        <f>SUM(O71:O73)</f>
        <v>0</v>
      </c>
      <c r="P75" s="191">
        <f>SUM(P71:P73)</f>
        <v>0</v>
      </c>
      <c r="Q75" s="190" t="e">
        <f>O75/P75</f>
        <v>#DIV/0!</v>
      </c>
    </row>
    <row r="76" spans="1:17" ht="12.75">
      <c r="A76" s="15"/>
      <c r="B76" s="15" t="s">
        <v>566</v>
      </c>
      <c r="C76" s="32"/>
      <c r="D76" s="32"/>
      <c r="E76" s="32"/>
      <c r="F76" s="32"/>
      <c r="G76" s="32"/>
      <c r="H76" s="32"/>
      <c r="I76" s="32"/>
      <c r="J76" s="32"/>
      <c r="K76" s="32"/>
      <c r="L76" s="32"/>
      <c r="M76" s="32"/>
      <c r="N76" s="32"/>
      <c r="O76" s="32"/>
      <c r="P76" s="32"/>
      <c r="Q76" s="32"/>
    </row>
    <row r="77" spans="1:17" ht="12.75">
      <c r="A77" s="15"/>
      <c r="B77" s="208" t="s">
        <v>218</v>
      </c>
      <c r="C77" s="26">
        <v>32</v>
      </c>
      <c r="D77" s="26">
        <v>35</v>
      </c>
      <c r="E77" s="27">
        <f>C77/D77</f>
        <v>0.9142857142857143</v>
      </c>
      <c r="F77" s="26">
        <v>37</v>
      </c>
      <c r="G77" s="26">
        <v>35</v>
      </c>
      <c r="H77" s="27">
        <f>F77/G77</f>
        <v>1.0571428571428572</v>
      </c>
      <c r="I77" s="26">
        <v>5</v>
      </c>
      <c r="J77" s="26">
        <v>35</v>
      </c>
      <c r="K77" s="27">
        <f>I77/J77</f>
        <v>0.14285714285714285</v>
      </c>
      <c r="L77" s="26">
        <f>(C77+F77+I77)/3</f>
        <v>24.666666666666668</v>
      </c>
      <c r="M77" s="26">
        <v>35</v>
      </c>
      <c r="N77" s="27">
        <f>L77/M77</f>
        <v>0.7047619047619048</v>
      </c>
      <c r="O77" s="131">
        <f>C77+F77+I77+L77</f>
        <v>98.66666666666667</v>
      </c>
      <c r="P77" s="131">
        <f>D77+G77+J77+M77</f>
        <v>140</v>
      </c>
      <c r="Q77" s="27">
        <f>O77/P77</f>
        <v>0.7047619047619048</v>
      </c>
    </row>
    <row r="78" spans="1:17" ht="12.75">
      <c r="A78" s="15"/>
      <c r="B78" s="208" t="s">
        <v>219</v>
      </c>
      <c r="C78" s="26"/>
      <c r="D78" s="26"/>
      <c r="E78" s="27" t="e">
        <f aca="true" t="shared" si="28" ref="E78:E95">C78/D78</f>
        <v>#DIV/0!</v>
      </c>
      <c r="F78" s="26"/>
      <c r="G78" s="26"/>
      <c r="H78" s="27" t="e">
        <f aca="true" t="shared" si="29" ref="H78:H95">F78/G78</f>
        <v>#DIV/0!</v>
      </c>
      <c r="I78" s="26"/>
      <c r="J78" s="26"/>
      <c r="K78" s="27" t="e">
        <f aca="true" t="shared" si="30" ref="K78:K95">I78/J78</f>
        <v>#DIV/0!</v>
      </c>
      <c r="L78" s="26"/>
      <c r="M78" s="26"/>
      <c r="N78" s="27" t="e">
        <f aca="true" t="shared" si="31" ref="N78:N95">L78/M78</f>
        <v>#DIV/0!</v>
      </c>
      <c r="O78" s="131">
        <f aca="true" t="shared" si="32" ref="O78:O95">C78+F78+I78+L78</f>
        <v>0</v>
      </c>
      <c r="P78" s="131">
        <f aca="true" t="shared" si="33" ref="P78:P95">D78+G78+J78+M78</f>
        <v>0</v>
      </c>
      <c r="Q78" s="27" t="e">
        <f aca="true" t="shared" si="34" ref="Q78:Q95">O78/P78</f>
        <v>#DIV/0!</v>
      </c>
    </row>
    <row r="79" spans="1:17" ht="12.75">
      <c r="A79" s="15"/>
      <c r="B79" s="208" t="s">
        <v>220</v>
      </c>
      <c r="C79" s="26">
        <v>7</v>
      </c>
      <c r="D79" s="26">
        <v>30</v>
      </c>
      <c r="E79" s="27">
        <f t="shared" si="28"/>
        <v>0.23333333333333334</v>
      </c>
      <c r="F79" s="26">
        <v>11</v>
      </c>
      <c r="G79" s="26">
        <v>30</v>
      </c>
      <c r="H79" s="27">
        <f t="shared" si="29"/>
        <v>0.36666666666666664</v>
      </c>
      <c r="I79" s="26"/>
      <c r="J79" s="26">
        <v>30</v>
      </c>
      <c r="K79" s="27">
        <f t="shared" si="30"/>
        <v>0</v>
      </c>
      <c r="L79" s="26">
        <f>(C79+F79+I79)/3</f>
        <v>6</v>
      </c>
      <c r="M79" s="26">
        <v>30</v>
      </c>
      <c r="N79" s="27">
        <f t="shared" si="31"/>
        <v>0.2</v>
      </c>
      <c r="O79" s="131">
        <f t="shared" si="32"/>
        <v>24</v>
      </c>
      <c r="P79" s="131">
        <f t="shared" si="33"/>
        <v>120</v>
      </c>
      <c r="Q79" s="27">
        <f t="shared" si="34"/>
        <v>0.2</v>
      </c>
    </row>
    <row r="80" spans="1:17" ht="12.75">
      <c r="A80" s="15"/>
      <c r="B80" s="208" t="s">
        <v>221</v>
      </c>
      <c r="C80" s="26"/>
      <c r="D80" s="26"/>
      <c r="E80" s="27" t="e">
        <f t="shared" si="28"/>
        <v>#DIV/0!</v>
      </c>
      <c r="F80" s="26"/>
      <c r="G80" s="26"/>
      <c r="H80" s="27" t="e">
        <f t="shared" si="29"/>
        <v>#DIV/0!</v>
      </c>
      <c r="I80" s="26"/>
      <c r="J80" s="26"/>
      <c r="K80" s="27" t="e">
        <f t="shared" si="30"/>
        <v>#DIV/0!</v>
      </c>
      <c r="L80" s="26"/>
      <c r="M80" s="26"/>
      <c r="N80" s="27" t="e">
        <f t="shared" si="31"/>
        <v>#DIV/0!</v>
      </c>
      <c r="O80" s="131">
        <f t="shared" si="32"/>
        <v>0</v>
      </c>
      <c r="P80" s="131">
        <f t="shared" si="33"/>
        <v>0</v>
      </c>
      <c r="Q80" s="27" t="e">
        <f t="shared" si="34"/>
        <v>#DIV/0!</v>
      </c>
    </row>
    <row r="81" spans="1:17" ht="12.75">
      <c r="A81" s="15"/>
      <c r="B81" s="208" t="s">
        <v>222</v>
      </c>
      <c r="C81" s="26"/>
      <c r="D81" s="26"/>
      <c r="E81" s="27" t="e">
        <f t="shared" si="28"/>
        <v>#DIV/0!</v>
      </c>
      <c r="F81" s="26"/>
      <c r="G81" s="26"/>
      <c r="H81" s="27" t="e">
        <f t="shared" si="29"/>
        <v>#DIV/0!</v>
      </c>
      <c r="I81" s="26"/>
      <c r="J81" s="26"/>
      <c r="K81" s="27" t="e">
        <f t="shared" si="30"/>
        <v>#DIV/0!</v>
      </c>
      <c r="L81" s="26"/>
      <c r="M81" s="26"/>
      <c r="N81" s="27" t="e">
        <f t="shared" si="31"/>
        <v>#DIV/0!</v>
      </c>
      <c r="O81" s="131">
        <f t="shared" si="32"/>
        <v>0</v>
      </c>
      <c r="P81" s="131">
        <f t="shared" si="33"/>
        <v>0</v>
      </c>
      <c r="Q81" s="27" t="e">
        <f t="shared" si="34"/>
        <v>#DIV/0!</v>
      </c>
    </row>
    <row r="82" spans="1:17" ht="12.75">
      <c r="A82" s="15"/>
      <c r="B82" s="208" t="s">
        <v>223</v>
      </c>
      <c r="C82" s="26"/>
      <c r="D82" s="26"/>
      <c r="E82" s="27" t="e">
        <f t="shared" si="28"/>
        <v>#DIV/0!</v>
      </c>
      <c r="F82" s="26"/>
      <c r="G82" s="26"/>
      <c r="H82" s="27" t="e">
        <f t="shared" si="29"/>
        <v>#DIV/0!</v>
      </c>
      <c r="I82" s="26"/>
      <c r="J82" s="26"/>
      <c r="K82" s="27" t="e">
        <f t="shared" si="30"/>
        <v>#DIV/0!</v>
      </c>
      <c r="L82" s="26"/>
      <c r="M82" s="26"/>
      <c r="N82" s="27" t="e">
        <f t="shared" si="31"/>
        <v>#DIV/0!</v>
      </c>
      <c r="O82" s="131">
        <f t="shared" si="32"/>
        <v>0</v>
      </c>
      <c r="P82" s="131">
        <f t="shared" si="33"/>
        <v>0</v>
      </c>
      <c r="Q82" s="27" t="e">
        <f t="shared" si="34"/>
        <v>#DIV/0!</v>
      </c>
    </row>
    <row r="83" spans="1:17" ht="12.75">
      <c r="A83" s="15"/>
      <c r="B83" s="208" t="s">
        <v>224</v>
      </c>
      <c r="C83" s="26"/>
      <c r="D83" s="26"/>
      <c r="E83" s="27" t="e">
        <f t="shared" si="28"/>
        <v>#DIV/0!</v>
      </c>
      <c r="F83" s="26"/>
      <c r="G83" s="26"/>
      <c r="H83" s="27" t="e">
        <f t="shared" si="29"/>
        <v>#DIV/0!</v>
      </c>
      <c r="I83" s="26"/>
      <c r="J83" s="26"/>
      <c r="K83" s="27" t="e">
        <f t="shared" si="30"/>
        <v>#DIV/0!</v>
      </c>
      <c r="L83" s="26"/>
      <c r="M83" s="26"/>
      <c r="N83" s="27" t="e">
        <f t="shared" si="31"/>
        <v>#DIV/0!</v>
      </c>
      <c r="O83" s="131">
        <f t="shared" si="32"/>
        <v>0</v>
      </c>
      <c r="P83" s="131">
        <f t="shared" si="33"/>
        <v>0</v>
      </c>
      <c r="Q83" s="27" t="e">
        <f t="shared" si="34"/>
        <v>#DIV/0!</v>
      </c>
    </row>
    <row r="84" spans="1:17" ht="12.75">
      <c r="A84" s="15"/>
      <c r="B84" s="208" t="s">
        <v>225</v>
      </c>
      <c r="C84" s="26"/>
      <c r="D84" s="26"/>
      <c r="E84" s="27" t="e">
        <f t="shared" si="28"/>
        <v>#DIV/0!</v>
      </c>
      <c r="F84" s="26"/>
      <c r="G84" s="26"/>
      <c r="H84" s="27" t="e">
        <f t="shared" si="29"/>
        <v>#DIV/0!</v>
      </c>
      <c r="I84" s="26"/>
      <c r="J84" s="26"/>
      <c r="K84" s="27" t="e">
        <f t="shared" si="30"/>
        <v>#DIV/0!</v>
      </c>
      <c r="L84" s="26"/>
      <c r="M84" s="26"/>
      <c r="N84" s="27" t="e">
        <f t="shared" si="31"/>
        <v>#DIV/0!</v>
      </c>
      <c r="O84" s="131">
        <f t="shared" si="32"/>
        <v>0</v>
      </c>
      <c r="P84" s="131">
        <f t="shared" si="33"/>
        <v>0</v>
      </c>
      <c r="Q84" s="27" t="e">
        <f t="shared" si="34"/>
        <v>#DIV/0!</v>
      </c>
    </row>
    <row r="85" spans="1:17" ht="12.75">
      <c r="A85" s="15"/>
      <c r="B85" s="208" t="s">
        <v>226</v>
      </c>
      <c r="C85" s="26"/>
      <c r="D85" s="26"/>
      <c r="E85" s="27" t="e">
        <f t="shared" si="28"/>
        <v>#DIV/0!</v>
      </c>
      <c r="F85" s="26"/>
      <c r="G85" s="26"/>
      <c r="H85" s="27" t="e">
        <f t="shared" si="29"/>
        <v>#DIV/0!</v>
      </c>
      <c r="I85" s="26"/>
      <c r="J85" s="26"/>
      <c r="K85" s="27" t="e">
        <f t="shared" si="30"/>
        <v>#DIV/0!</v>
      </c>
      <c r="L85" s="26"/>
      <c r="M85" s="26"/>
      <c r="N85" s="27" t="e">
        <f t="shared" si="31"/>
        <v>#DIV/0!</v>
      </c>
      <c r="O85" s="131">
        <f t="shared" si="32"/>
        <v>0</v>
      </c>
      <c r="P85" s="131">
        <f t="shared" si="33"/>
        <v>0</v>
      </c>
      <c r="Q85" s="27" t="e">
        <f t="shared" si="34"/>
        <v>#DIV/0!</v>
      </c>
    </row>
    <row r="86" spans="1:17" ht="12.75">
      <c r="A86" s="15"/>
      <c r="B86" s="208" t="s">
        <v>227</v>
      </c>
      <c r="C86" s="26"/>
      <c r="D86" s="26"/>
      <c r="E86" s="27" t="e">
        <f t="shared" si="28"/>
        <v>#DIV/0!</v>
      </c>
      <c r="F86" s="26"/>
      <c r="G86" s="26"/>
      <c r="H86" s="27" t="e">
        <f t="shared" si="29"/>
        <v>#DIV/0!</v>
      </c>
      <c r="I86" s="26"/>
      <c r="J86" s="26"/>
      <c r="K86" s="27" t="e">
        <f t="shared" si="30"/>
        <v>#DIV/0!</v>
      </c>
      <c r="L86" s="26"/>
      <c r="M86" s="26"/>
      <c r="N86" s="27" t="e">
        <f t="shared" si="31"/>
        <v>#DIV/0!</v>
      </c>
      <c r="O86" s="131">
        <f t="shared" si="32"/>
        <v>0</v>
      </c>
      <c r="P86" s="131">
        <f t="shared" si="33"/>
        <v>0</v>
      </c>
      <c r="Q86" s="27" t="e">
        <f t="shared" si="34"/>
        <v>#DIV/0!</v>
      </c>
    </row>
    <row r="87" spans="1:17" ht="12.75">
      <c r="A87" s="15"/>
      <c r="B87" s="208" t="s">
        <v>266</v>
      </c>
      <c r="C87" s="26"/>
      <c r="D87" s="26"/>
      <c r="E87" s="27" t="e">
        <f t="shared" si="28"/>
        <v>#DIV/0!</v>
      </c>
      <c r="F87" s="26"/>
      <c r="G87" s="26"/>
      <c r="H87" s="27" t="e">
        <f t="shared" si="29"/>
        <v>#DIV/0!</v>
      </c>
      <c r="I87" s="26"/>
      <c r="J87" s="26"/>
      <c r="K87" s="27" t="e">
        <f t="shared" si="30"/>
        <v>#DIV/0!</v>
      </c>
      <c r="L87" s="26"/>
      <c r="M87" s="26"/>
      <c r="N87" s="27" t="e">
        <f t="shared" si="31"/>
        <v>#DIV/0!</v>
      </c>
      <c r="O87" s="131">
        <f t="shared" si="32"/>
        <v>0</v>
      </c>
      <c r="P87" s="131">
        <f t="shared" si="33"/>
        <v>0</v>
      </c>
      <c r="Q87" s="27" t="e">
        <f t="shared" si="34"/>
        <v>#DIV/0!</v>
      </c>
    </row>
    <row r="88" spans="1:17" ht="12.75">
      <c r="A88" s="15"/>
      <c r="B88" s="208" t="s">
        <v>228</v>
      </c>
      <c r="C88" s="26"/>
      <c r="D88" s="26"/>
      <c r="E88" s="27" t="e">
        <f t="shared" si="28"/>
        <v>#DIV/0!</v>
      </c>
      <c r="F88" s="26"/>
      <c r="G88" s="26"/>
      <c r="H88" s="27" t="e">
        <f t="shared" si="29"/>
        <v>#DIV/0!</v>
      </c>
      <c r="I88" s="26"/>
      <c r="J88" s="26"/>
      <c r="K88" s="27" t="e">
        <f t="shared" si="30"/>
        <v>#DIV/0!</v>
      </c>
      <c r="L88" s="26"/>
      <c r="M88" s="26"/>
      <c r="N88" s="27" t="e">
        <f t="shared" si="31"/>
        <v>#DIV/0!</v>
      </c>
      <c r="O88" s="131">
        <f t="shared" si="32"/>
        <v>0</v>
      </c>
      <c r="P88" s="131">
        <f t="shared" si="33"/>
        <v>0</v>
      </c>
      <c r="Q88" s="27" t="e">
        <f t="shared" si="34"/>
        <v>#DIV/0!</v>
      </c>
    </row>
    <row r="89" spans="1:17" ht="12.75">
      <c r="A89" s="15"/>
      <c r="B89" s="208" t="s">
        <v>229</v>
      </c>
      <c r="C89" s="26"/>
      <c r="D89" s="26"/>
      <c r="E89" s="27" t="e">
        <f t="shared" si="28"/>
        <v>#DIV/0!</v>
      </c>
      <c r="F89" s="26"/>
      <c r="G89" s="26"/>
      <c r="H89" s="27" t="e">
        <f t="shared" si="29"/>
        <v>#DIV/0!</v>
      </c>
      <c r="I89" s="26"/>
      <c r="J89" s="26"/>
      <c r="K89" s="27" t="e">
        <f t="shared" si="30"/>
        <v>#DIV/0!</v>
      </c>
      <c r="L89" s="26"/>
      <c r="M89" s="26"/>
      <c r="N89" s="27" t="e">
        <f t="shared" si="31"/>
        <v>#DIV/0!</v>
      </c>
      <c r="O89" s="131">
        <f t="shared" si="32"/>
        <v>0</v>
      </c>
      <c r="P89" s="131">
        <f t="shared" si="33"/>
        <v>0</v>
      </c>
      <c r="Q89" s="27" t="e">
        <f t="shared" si="34"/>
        <v>#DIV/0!</v>
      </c>
    </row>
    <row r="90" spans="1:17" ht="12.75">
      <c r="A90" s="15"/>
      <c r="B90" s="208" t="s">
        <v>230</v>
      </c>
      <c r="C90" s="26"/>
      <c r="D90" s="26"/>
      <c r="E90" s="27" t="e">
        <f t="shared" si="28"/>
        <v>#DIV/0!</v>
      </c>
      <c r="F90" s="26"/>
      <c r="G90" s="26"/>
      <c r="H90" s="27" t="e">
        <f t="shared" si="29"/>
        <v>#DIV/0!</v>
      </c>
      <c r="I90" s="26"/>
      <c r="J90" s="26"/>
      <c r="K90" s="27" t="e">
        <f t="shared" si="30"/>
        <v>#DIV/0!</v>
      </c>
      <c r="L90" s="26"/>
      <c r="M90" s="26"/>
      <c r="N90" s="27" t="e">
        <f t="shared" si="31"/>
        <v>#DIV/0!</v>
      </c>
      <c r="O90" s="131">
        <f t="shared" si="32"/>
        <v>0</v>
      </c>
      <c r="P90" s="131">
        <f t="shared" si="33"/>
        <v>0</v>
      </c>
      <c r="Q90" s="27" t="e">
        <f t="shared" si="34"/>
        <v>#DIV/0!</v>
      </c>
    </row>
    <row r="91" spans="1:17" s="13" customFormat="1" ht="12.75">
      <c r="A91" s="15"/>
      <c r="B91" s="208" t="s">
        <v>249</v>
      </c>
      <c r="C91" s="26"/>
      <c r="D91" s="26"/>
      <c r="E91" s="27" t="e">
        <f t="shared" si="28"/>
        <v>#DIV/0!</v>
      </c>
      <c r="F91" s="26"/>
      <c r="G91" s="26"/>
      <c r="H91" s="27" t="e">
        <f t="shared" si="29"/>
        <v>#DIV/0!</v>
      </c>
      <c r="I91" s="26"/>
      <c r="J91" s="26"/>
      <c r="K91" s="27" t="e">
        <f t="shared" si="30"/>
        <v>#DIV/0!</v>
      </c>
      <c r="L91" s="26"/>
      <c r="M91" s="26"/>
      <c r="N91" s="27" t="e">
        <f t="shared" si="31"/>
        <v>#DIV/0!</v>
      </c>
      <c r="O91" s="131">
        <f t="shared" si="32"/>
        <v>0</v>
      </c>
      <c r="P91" s="131">
        <f t="shared" si="33"/>
        <v>0</v>
      </c>
      <c r="Q91" s="27" t="e">
        <f t="shared" si="34"/>
        <v>#DIV/0!</v>
      </c>
    </row>
    <row r="92" spans="1:17" ht="12.75">
      <c r="A92" s="15"/>
      <c r="B92" s="23" t="s">
        <v>231</v>
      </c>
      <c r="C92" s="26"/>
      <c r="D92" s="26"/>
      <c r="E92" s="27" t="e">
        <f t="shared" si="28"/>
        <v>#DIV/0!</v>
      </c>
      <c r="F92" s="26"/>
      <c r="G92" s="26"/>
      <c r="H92" s="27" t="e">
        <f t="shared" si="29"/>
        <v>#DIV/0!</v>
      </c>
      <c r="I92" s="26"/>
      <c r="J92" s="26"/>
      <c r="K92" s="27" t="e">
        <f t="shared" si="30"/>
        <v>#DIV/0!</v>
      </c>
      <c r="L92" s="26"/>
      <c r="M92" s="26"/>
      <c r="N92" s="27" t="e">
        <f t="shared" si="31"/>
        <v>#DIV/0!</v>
      </c>
      <c r="O92" s="131">
        <f t="shared" si="32"/>
        <v>0</v>
      </c>
      <c r="P92" s="131">
        <f t="shared" si="33"/>
        <v>0</v>
      </c>
      <c r="Q92" s="27" t="e">
        <f t="shared" si="34"/>
        <v>#DIV/0!</v>
      </c>
    </row>
    <row r="93" spans="1:17" ht="12.75">
      <c r="A93" s="15"/>
      <c r="B93" s="22" t="s">
        <v>234</v>
      </c>
      <c r="C93" s="26"/>
      <c r="D93" s="26"/>
      <c r="E93" s="27" t="e">
        <f t="shared" si="28"/>
        <v>#DIV/0!</v>
      </c>
      <c r="F93" s="26"/>
      <c r="G93" s="26"/>
      <c r="H93" s="27" t="e">
        <f t="shared" si="29"/>
        <v>#DIV/0!</v>
      </c>
      <c r="I93" s="26"/>
      <c r="J93" s="26"/>
      <c r="K93" s="27" t="e">
        <f t="shared" si="30"/>
        <v>#DIV/0!</v>
      </c>
      <c r="L93" s="26"/>
      <c r="M93" s="26"/>
      <c r="N93" s="27" t="e">
        <f t="shared" si="31"/>
        <v>#DIV/0!</v>
      </c>
      <c r="O93" s="131">
        <f t="shared" si="32"/>
        <v>0</v>
      </c>
      <c r="P93" s="131">
        <f t="shared" si="33"/>
        <v>0</v>
      </c>
      <c r="Q93" s="27" t="e">
        <f t="shared" si="34"/>
        <v>#DIV/0!</v>
      </c>
    </row>
    <row r="94" spans="1:17" ht="12.75">
      <c r="A94" s="15"/>
      <c r="B94" s="22" t="s">
        <v>235</v>
      </c>
      <c r="C94" s="26"/>
      <c r="D94" s="26"/>
      <c r="E94" s="27" t="e">
        <f t="shared" si="28"/>
        <v>#DIV/0!</v>
      </c>
      <c r="F94" s="26"/>
      <c r="G94" s="26"/>
      <c r="H94" s="27" t="e">
        <f t="shared" si="29"/>
        <v>#DIV/0!</v>
      </c>
      <c r="I94" s="26"/>
      <c r="J94" s="26"/>
      <c r="K94" s="27" t="e">
        <f t="shared" si="30"/>
        <v>#DIV/0!</v>
      </c>
      <c r="L94" s="26"/>
      <c r="M94" s="26"/>
      <c r="N94" s="27" t="e">
        <f t="shared" si="31"/>
        <v>#DIV/0!</v>
      </c>
      <c r="O94" s="131">
        <f t="shared" si="32"/>
        <v>0</v>
      </c>
      <c r="P94" s="131">
        <f t="shared" si="33"/>
        <v>0</v>
      </c>
      <c r="Q94" s="27" t="e">
        <f t="shared" si="34"/>
        <v>#DIV/0!</v>
      </c>
    </row>
    <row r="95" spans="1:17" ht="12.75">
      <c r="A95" s="15"/>
      <c r="B95" s="23" t="s">
        <v>236</v>
      </c>
      <c r="C95" s="26"/>
      <c r="D95" s="26"/>
      <c r="E95" s="27" t="e">
        <f t="shared" si="28"/>
        <v>#DIV/0!</v>
      </c>
      <c r="F95" s="26"/>
      <c r="G95" s="26"/>
      <c r="H95" s="27" t="e">
        <f t="shared" si="29"/>
        <v>#DIV/0!</v>
      </c>
      <c r="I95" s="26"/>
      <c r="J95" s="26"/>
      <c r="K95" s="27" t="e">
        <f t="shared" si="30"/>
        <v>#DIV/0!</v>
      </c>
      <c r="L95" s="26"/>
      <c r="M95" s="26"/>
      <c r="N95" s="27" t="e">
        <f t="shared" si="31"/>
        <v>#DIV/0!</v>
      </c>
      <c r="O95" s="131">
        <f t="shared" si="32"/>
        <v>0</v>
      </c>
      <c r="P95" s="131">
        <f t="shared" si="33"/>
        <v>0</v>
      </c>
      <c r="Q95" s="27" t="e">
        <f t="shared" si="34"/>
        <v>#DIV/0!</v>
      </c>
    </row>
    <row r="96" spans="1:17" ht="17.25" customHeight="1" thickBot="1">
      <c r="A96" s="15"/>
      <c r="B96" s="23" t="s">
        <v>237</v>
      </c>
      <c r="C96" s="187"/>
      <c r="D96" s="187"/>
      <c r="E96" s="188"/>
      <c r="F96" s="187"/>
      <c r="G96" s="187"/>
      <c r="H96" s="188"/>
      <c r="I96" s="187"/>
      <c r="J96" s="187"/>
      <c r="K96" s="188"/>
      <c r="L96" s="187"/>
      <c r="M96" s="187"/>
      <c r="N96" s="188"/>
      <c r="O96" s="189"/>
      <c r="P96" s="189"/>
      <c r="Q96" s="188"/>
    </row>
    <row r="97" spans="1:17" ht="13.5" thickBot="1">
      <c r="A97" s="15"/>
      <c r="B97" s="31" t="s">
        <v>312</v>
      </c>
      <c r="C97" s="191">
        <f>SUM(C77:C95)</f>
        <v>39</v>
      </c>
      <c r="D97" s="191">
        <f>SUM(D77:D95)</f>
        <v>65</v>
      </c>
      <c r="E97" s="190">
        <f>C97/D97</f>
        <v>0.6</v>
      </c>
      <c r="F97" s="191">
        <f>SUM(F77:F95)</f>
        <v>48</v>
      </c>
      <c r="G97" s="191">
        <f>SUM(G77:G95)</f>
        <v>65</v>
      </c>
      <c r="H97" s="190">
        <f>F97/G97</f>
        <v>0.7384615384615385</v>
      </c>
      <c r="I97" s="191">
        <f>SUM(I77:I95)</f>
        <v>5</v>
      </c>
      <c r="J97" s="191">
        <f>SUM(J77:J95)</f>
        <v>65</v>
      </c>
      <c r="K97" s="190">
        <f>I97/J97</f>
        <v>0.07692307692307693</v>
      </c>
      <c r="L97" s="191">
        <f>SUM(L77:L95)</f>
        <v>30.666666666666668</v>
      </c>
      <c r="M97" s="191">
        <f>SUM(M77:M95)</f>
        <v>65</v>
      </c>
      <c r="N97" s="190">
        <f>L97/M97</f>
        <v>0.47179487179487184</v>
      </c>
      <c r="O97" s="191">
        <f>SUM(O77:O95)</f>
        <v>122.66666666666667</v>
      </c>
      <c r="P97" s="191">
        <f>SUM(P77:P95)</f>
        <v>260</v>
      </c>
      <c r="Q97" s="190">
        <f>O97/P97</f>
        <v>0.47179487179487184</v>
      </c>
    </row>
    <row r="98" spans="1:17" ht="12.75">
      <c r="A98" s="34"/>
      <c r="B98" s="24" t="s">
        <v>598</v>
      </c>
      <c r="C98" s="192"/>
      <c r="D98" s="192"/>
      <c r="E98" s="192"/>
      <c r="F98" s="192"/>
      <c r="G98" s="193"/>
      <c r="H98" s="194"/>
      <c r="I98" s="192"/>
      <c r="J98" s="193"/>
      <c r="K98" s="194"/>
      <c r="L98" s="192"/>
      <c r="M98" s="193"/>
      <c r="N98" s="194"/>
      <c r="O98" s="195"/>
      <c r="P98" s="195"/>
      <c r="Q98" s="196"/>
    </row>
    <row r="99" spans="1:17" ht="12.75">
      <c r="A99" s="34"/>
      <c r="B99" s="24"/>
      <c r="C99" s="192"/>
      <c r="D99" s="192"/>
      <c r="E99" s="192"/>
      <c r="F99" s="192"/>
      <c r="G99" s="193"/>
      <c r="H99" s="194"/>
      <c r="I99" s="192"/>
      <c r="J99" s="193"/>
      <c r="K99" s="194"/>
      <c r="L99" s="192"/>
      <c r="M99" s="193"/>
      <c r="N99" s="194"/>
      <c r="O99" s="195"/>
      <c r="P99" s="195"/>
      <c r="Q99" s="196"/>
    </row>
    <row r="100" spans="1:17" ht="12.75">
      <c r="A100" s="34"/>
      <c r="B100" s="21" t="s">
        <v>596</v>
      </c>
      <c r="C100" s="26"/>
      <c r="D100" s="26"/>
      <c r="E100" s="27" t="e">
        <f>C100/D100</f>
        <v>#DIV/0!</v>
      </c>
      <c r="F100" s="26"/>
      <c r="G100" s="26"/>
      <c r="H100" s="27" t="e">
        <f>F100/G100</f>
        <v>#DIV/0!</v>
      </c>
      <c r="I100" s="26"/>
      <c r="J100" s="26"/>
      <c r="K100" s="27" t="e">
        <f>I100/J100</f>
        <v>#DIV/0!</v>
      </c>
      <c r="L100" s="26"/>
      <c r="M100" s="26"/>
      <c r="N100" s="27" t="e">
        <f>L100/M100</f>
        <v>#DIV/0!</v>
      </c>
      <c r="O100" s="131">
        <f>C100+F100+I100+L100</f>
        <v>0</v>
      </c>
      <c r="P100" s="131">
        <f>D100+G100+J100+M100</f>
        <v>0</v>
      </c>
      <c r="Q100" s="27" t="e">
        <f>O100/P100</f>
        <v>#DIV/0!</v>
      </c>
    </row>
    <row r="101" spans="1:17" ht="12.75">
      <c r="A101" s="34"/>
      <c r="B101" s="21" t="s">
        <v>597</v>
      </c>
      <c r="C101" s="26"/>
      <c r="D101" s="26"/>
      <c r="E101" s="27" t="e">
        <f>C101/D101</f>
        <v>#DIV/0!</v>
      </c>
      <c r="F101" s="26"/>
      <c r="G101" s="26"/>
      <c r="H101" s="27" t="e">
        <f>F101/G101</f>
        <v>#DIV/0!</v>
      </c>
      <c r="I101" s="26"/>
      <c r="J101" s="26"/>
      <c r="K101" s="27" t="e">
        <f>I101/J101</f>
        <v>#DIV/0!</v>
      </c>
      <c r="L101" s="26"/>
      <c r="M101" s="26"/>
      <c r="N101" s="27" t="e">
        <f>L101/M101</f>
        <v>#DIV/0!</v>
      </c>
      <c r="O101" s="131">
        <f>C101+F101+I101+L101</f>
        <v>0</v>
      </c>
      <c r="P101" s="131">
        <f>D101+G101+J101+M101</f>
        <v>0</v>
      </c>
      <c r="Q101" s="27" t="e">
        <f>O101/P101</f>
        <v>#DIV/0!</v>
      </c>
    </row>
    <row r="102" spans="1:17" ht="13.5" thickBot="1">
      <c r="A102" s="34"/>
      <c r="B102" s="21"/>
      <c r="C102" s="197"/>
      <c r="D102" s="197"/>
      <c r="E102" s="197"/>
      <c r="F102" s="197"/>
      <c r="G102" s="198"/>
      <c r="H102" s="199"/>
      <c r="I102" s="197"/>
      <c r="J102" s="198"/>
      <c r="K102" s="199"/>
      <c r="L102" s="197"/>
      <c r="M102" s="198"/>
      <c r="N102" s="199"/>
      <c r="O102" s="200"/>
      <c r="P102" s="200"/>
      <c r="Q102" s="201"/>
    </row>
    <row r="103" spans="1:17" ht="13.5" thickBot="1">
      <c r="A103" s="34"/>
      <c r="B103" s="25" t="s">
        <v>312</v>
      </c>
      <c r="C103" s="202">
        <f>SUM(C100:C101)</f>
        <v>0</v>
      </c>
      <c r="D103" s="202">
        <f>SUM(D100:D101)</f>
        <v>0</v>
      </c>
      <c r="E103" s="202" t="e">
        <f>SUM(E100:E101)</f>
        <v>#DIV/0!</v>
      </c>
      <c r="F103" s="202">
        <f>SUM(F100:F101)</f>
        <v>0</v>
      </c>
      <c r="G103" s="202">
        <f>SUM(G100:G101)</f>
        <v>0</v>
      </c>
      <c r="H103" s="203"/>
      <c r="I103" s="202">
        <f>SUM(I100:I101)</f>
        <v>0</v>
      </c>
      <c r="J103" s="202">
        <f>SUM(J100:J101)</f>
        <v>0</v>
      </c>
      <c r="K103" s="203"/>
      <c r="L103" s="202">
        <f>SUM(L100:L101)</f>
        <v>0</v>
      </c>
      <c r="M103" s="202">
        <f>SUM(M100:M101)</f>
        <v>0</v>
      </c>
      <c r="N103" s="203"/>
      <c r="O103" s="204">
        <f>C103+F103+I103+L103</f>
        <v>0</v>
      </c>
      <c r="P103" s="204">
        <f>D103+G103+J103+M103</f>
        <v>0</v>
      </c>
      <c r="Q103" s="205"/>
    </row>
    <row r="104" spans="1:17" ht="12.75">
      <c r="A104" s="34"/>
      <c r="B104" s="24" t="s">
        <v>595</v>
      </c>
      <c r="C104" s="192"/>
      <c r="D104" s="192"/>
      <c r="E104" s="192"/>
      <c r="F104" s="192"/>
      <c r="G104" s="193"/>
      <c r="H104" s="194"/>
      <c r="I104" s="192"/>
      <c r="J104" s="193"/>
      <c r="K104" s="194"/>
      <c r="L104" s="192"/>
      <c r="M104" s="193"/>
      <c r="N104" s="194"/>
      <c r="O104" s="195"/>
      <c r="P104" s="195"/>
      <c r="Q104" s="196"/>
    </row>
    <row r="105" spans="1:17" ht="12.75">
      <c r="A105" s="34"/>
      <c r="B105" s="21"/>
      <c r="C105" s="26"/>
      <c r="D105" s="26"/>
      <c r="E105" s="27" t="e">
        <f>C105/D105</f>
        <v>#DIV/0!</v>
      </c>
      <c r="F105" s="26"/>
      <c r="G105" s="26"/>
      <c r="H105" s="27" t="e">
        <f>F105/G105</f>
        <v>#DIV/0!</v>
      </c>
      <c r="I105" s="26"/>
      <c r="J105" s="26"/>
      <c r="K105" s="27" t="e">
        <f>I105/J105</f>
        <v>#DIV/0!</v>
      </c>
      <c r="L105" s="26"/>
      <c r="M105" s="26"/>
      <c r="N105" s="27" t="e">
        <f>L105/M105</f>
        <v>#DIV/0!</v>
      </c>
      <c r="O105" s="131">
        <f aca="true" t="shared" si="35" ref="O105:P108">C105+F105+I105+L105</f>
        <v>0</v>
      </c>
      <c r="P105" s="131">
        <f t="shared" si="35"/>
        <v>0</v>
      </c>
      <c r="Q105" s="27" t="e">
        <f>O105/P105</f>
        <v>#DIV/0!</v>
      </c>
    </row>
    <row r="106" spans="1:17" ht="12.75">
      <c r="A106" s="34"/>
      <c r="B106" s="21" t="s">
        <v>526</v>
      </c>
      <c r="C106" s="26"/>
      <c r="D106" s="26"/>
      <c r="E106" s="27" t="e">
        <f>C106/D106</f>
        <v>#DIV/0!</v>
      </c>
      <c r="F106" s="26"/>
      <c r="G106" s="26"/>
      <c r="H106" s="27" t="e">
        <f>F106/G106</f>
        <v>#DIV/0!</v>
      </c>
      <c r="I106" s="26"/>
      <c r="J106" s="26"/>
      <c r="K106" s="27" t="e">
        <f>I106/J106</f>
        <v>#DIV/0!</v>
      </c>
      <c r="L106" s="26"/>
      <c r="M106" s="26"/>
      <c r="N106" s="27" t="e">
        <f>L106/M106</f>
        <v>#DIV/0!</v>
      </c>
      <c r="O106" s="131">
        <f t="shared" si="35"/>
        <v>0</v>
      </c>
      <c r="P106" s="131">
        <f t="shared" si="35"/>
        <v>0</v>
      </c>
      <c r="Q106" s="27" t="e">
        <f>O106/P106</f>
        <v>#DIV/0!</v>
      </c>
    </row>
    <row r="107" spans="1:17" ht="13.5" thickBot="1">
      <c r="A107" s="34"/>
      <c r="B107" s="21"/>
      <c r="C107" s="197"/>
      <c r="D107" s="197"/>
      <c r="E107" s="197"/>
      <c r="F107" s="197"/>
      <c r="G107" s="198"/>
      <c r="H107" s="199"/>
      <c r="I107" s="197"/>
      <c r="J107" s="198"/>
      <c r="K107" s="199"/>
      <c r="L107" s="197"/>
      <c r="M107" s="198"/>
      <c r="N107" s="199"/>
      <c r="O107" s="200"/>
      <c r="P107" s="200"/>
      <c r="Q107" s="201"/>
    </row>
    <row r="108" spans="1:17" ht="13.5" thickBot="1">
      <c r="A108" s="34"/>
      <c r="B108" s="25" t="s">
        <v>312</v>
      </c>
      <c r="C108" s="202">
        <f>SUM(C105:C106)</f>
        <v>0</v>
      </c>
      <c r="D108" s="202">
        <f>SUM(D105:D106)</f>
        <v>0</v>
      </c>
      <c r="E108" s="202" t="e">
        <f>SUM(E105:E106)</f>
        <v>#DIV/0!</v>
      </c>
      <c r="F108" s="202">
        <f>SUM(F105:F106)</f>
        <v>0</v>
      </c>
      <c r="G108" s="202">
        <f>SUM(G105:G106)</f>
        <v>0</v>
      </c>
      <c r="H108" s="203"/>
      <c r="I108" s="202">
        <f>SUM(I105:I106)</f>
        <v>0</v>
      </c>
      <c r="J108" s="202">
        <f>SUM(J105:J106)</f>
        <v>0</v>
      </c>
      <c r="K108" s="203"/>
      <c r="L108" s="202">
        <f>SUM(L105:L106)</f>
        <v>0</v>
      </c>
      <c r="M108" s="202">
        <f>SUM(M105:M106)</f>
        <v>0</v>
      </c>
      <c r="N108" s="203"/>
      <c r="O108" s="204">
        <f>C108+F108+I108+L108</f>
        <v>0</v>
      </c>
      <c r="P108" s="204">
        <f t="shared" si="35"/>
        <v>0</v>
      </c>
      <c r="Q108" s="205"/>
    </row>
    <row r="109" spans="1:17" ht="13.5" thickBot="1">
      <c r="A109"/>
      <c r="B109"/>
      <c r="C109"/>
      <c r="D109"/>
      <c r="E109"/>
      <c r="F109"/>
      <c r="G109"/>
      <c r="H109"/>
      <c r="I109"/>
      <c r="J109"/>
      <c r="K109"/>
      <c r="L109"/>
      <c r="M109"/>
      <c r="N109"/>
      <c r="O109"/>
      <c r="P109"/>
      <c r="Q109"/>
    </row>
    <row r="110" spans="1:17" ht="13.5" thickBot="1">
      <c r="A110" s="132"/>
      <c r="B110" s="133" t="s">
        <v>594</v>
      </c>
      <c r="C110" s="206">
        <f>C22+C44+C55+C68+C75+C97+C108+C103</f>
        <v>320</v>
      </c>
      <c r="D110" s="206">
        <f>D22+D44+D55+D68+D75+D97+D108+D103</f>
        <v>465</v>
      </c>
      <c r="E110" s="207">
        <f>C110/D110</f>
        <v>0.6881720430107527</v>
      </c>
      <c r="F110" s="206">
        <f>F22+F44+F55+F68+F75+F97+F108+F103</f>
        <v>323</v>
      </c>
      <c r="G110" s="206">
        <f>G22+G44+G55+G68+G75+G97+G108+G103</f>
        <v>445</v>
      </c>
      <c r="H110" s="207">
        <f>F110/G110</f>
        <v>0.7258426966292135</v>
      </c>
      <c r="I110" s="206">
        <f>I22+I44+I55+I68+I75+I97+I108+I103</f>
        <v>328</v>
      </c>
      <c r="J110" s="206">
        <f>J22+J44+J55+J68+J75+J97+J108+J103</f>
        <v>402</v>
      </c>
      <c r="K110" s="207">
        <f>I110/J110</f>
        <v>0.8159203980099502</v>
      </c>
      <c r="L110" s="206">
        <f>L22+L44+L55+L68+L75+L97+L108+L103</f>
        <v>313.6666666666667</v>
      </c>
      <c r="M110" s="206">
        <f>M22+M44+M55+M68+M75+M97+M108+M103</f>
        <v>452</v>
      </c>
      <c r="N110" s="207">
        <f>L110/M110</f>
        <v>0.693952802359882</v>
      </c>
      <c r="O110" s="206">
        <f>O22+O44+O55+O68+O75+O97+O108+O103</f>
        <v>1284.6666666666667</v>
      </c>
      <c r="P110" s="206">
        <f>P22+P44+P55+P68+P75+P97+P108+P103</f>
        <v>1764</v>
      </c>
      <c r="Q110" s="207">
        <f>O110/P110</f>
        <v>0.7282690854119426</v>
      </c>
    </row>
    <row r="111" spans="1:17" ht="12.75">
      <c r="A111" s="16"/>
      <c r="B111" s="16"/>
      <c r="C111" s="16"/>
      <c r="D111" s="16"/>
      <c r="E111" s="16"/>
      <c r="F111" s="16"/>
      <c r="G111" s="16"/>
      <c r="H111" s="16"/>
      <c r="I111" s="16"/>
      <c r="J111" s="16"/>
      <c r="K111" s="16"/>
      <c r="L111" s="16"/>
      <c r="M111" s="16"/>
      <c r="N111" s="16"/>
      <c r="O111" s="16"/>
      <c r="P111" s="16"/>
      <c r="Q111" s="16"/>
    </row>
    <row r="112" spans="1:17" ht="12.75">
      <c r="A112" s="16"/>
      <c r="B112" s="16"/>
      <c r="C112" s="16"/>
      <c r="D112" s="16"/>
      <c r="E112" s="16"/>
      <c r="F112" s="16"/>
      <c r="G112" s="16"/>
      <c r="H112" s="16"/>
      <c r="I112" s="16"/>
      <c r="J112" s="16"/>
      <c r="K112" s="16"/>
      <c r="L112" s="16"/>
      <c r="M112" s="16"/>
      <c r="N112" s="16"/>
      <c r="O112" s="16"/>
      <c r="P112" s="16"/>
      <c r="Q112" s="16"/>
    </row>
    <row r="113" spans="1:17" ht="12.75">
      <c r="A113" s="16"/>
      <c r="B113" s="16"/>
      <c r="C113" s="16"/>
      <c r="D113" s="16"/>
      <c r="E113" s="16"/>
      <c r="F113" s="16"/>
      <c r="G113" s="16"/>
      <c r="H113" s="16"/>
      <c r="I113" s="16"/>
      <c r="J113" s="16"/>
      <c r="K113" s="16"/>
      <c r="L113" s="16"/>
      <c r="M113" s="16"/>
      <c r="N113" s="16"/>
      <c r="O113" s="16"/>
      <c r="P113" s="16"/>
      <c r="Q113" s="16"/>
    </row>
    <row r="114" spans="1:17" ht="12.75">
      <c r="A114" s="16"/>
      <c r="B114" s="16"/>
      <c r="C114" s="16"/>
      <c r="D114" s="16"/>
      <c r="E114" s="16"/>
      <c r="F114" s="16"/>
      <c r="G114" s="16"/>
      <c r="H114" s="16"/>
      <c r="I114" s="16"/>
      <c r="J114" s="16"/>
      <c r="K114" s="16"/>
      <c r="L114" s="16"/>
      <c r="M114" s="16"/>
      <c r="N114" s="16"/>
      <c r="O114" s="16"/>
      <c r="P114" s="16"/>
      <c r="Q114" s="16"/>
    </row>
    <row r="115" spans="1:17" ht="12.75">
      <c r="A115" s="16"/>
      <c r="B115" s="16"/>
      <c r="C115" s="16"/>
      <c r="D115" s="16"/>
      <c r="E115" s="16"/>
      <c r="F115" s="16"/>
      <c r="G115" s="16"/>
      <c r="H115" s="16"/>
      <c r="I115" s="16"/>
      <c r="J115" s="16"/>
      <c r="K115" s="16"/>
      <c r="L115" s="16"/>
      <c r="M115" s="16"/>
      <c r="N115" s="16"/>
      <c r="O115" s="16"/>
      <c r="P115" s="16"/>
      <c r="Q115" s="16"/>
    </row>
    <row r="116" spans="1:17" ht="12.75">
      <c r="A116" s="16"/>
      <c r="B116" s="16"/>
      <c r="C116" s="16"/>
      <c r="D116" s="16"/>
      <c r="E116" s="16"/>
      <c r="F116" s="16"/>
      <c r="G116" s="16"/>
      <c r="H116" s="16"/>
      <c r="I116" s="16"/>
      <c r="J116" s="16"/>
      <c r="K116" s="16"/>
      <c r="L116" s="16"/>
      <c r="M116" s="16"/>
      <c r="N116" s="16"/>
      <c r="O116" s="16"/>
      <c r="P116" s="16"/>
      <c r="Q116" s="16"/>
    </row>
    <row r="117" spans="1:17" ht="12.75">
      <c r="A117" s="16"/>
      <c r="B117" s="16"/>
      <c r="C117" s="16"/>
      <c r="D117" s="16"/>
      <c r="E117" s="16"/>
      <c r="F117" s="16"/>
      <c r="G117" s="16"/>
      <c r="H117" s="16"/>
      <c r="I117" s="16"/>
      <c r="J117" s="16"/>
      <c r="K117" s="16"/>
      <c r="L117" s="16"/>
      <c r="M117" s="16"/>
      <c r="N117" s="16"/>
      <c r="O117" s="16"/>
      <c r="P117" s="16"/>
      <c r="Q117" s="16"/>
    </row>
    <row r="118" spans="1:17" ht="12.75">
      <c r="A118" s="16"/>
      <c r="B118" s="16"/>
      <c r="C118" s="16"/>
      <c r="D118" s="16"/>
      <c r="E118" s="16"/>
      <c r="F118" s="16"/>
      <c r="G118" s="16"/>
      <c r="H118" s="16"/>
      <c r="I118" s="16"/>
      <c r="J118" s="16"/>
      <c r="K118" s="16"/>
      <c r="L118" s="16"/>
      <c r="M118" s="16"/>
      <c r="N118" s="16"/>
      <c r="O118" s="16"/>
      <c r="P118" s="16"/>
      <c r="Q118" s="16"/>
    </row>
    <row r="119" spans="1:17" ht="12.75">
      <c r="A119" s="16"/>
      <c r="B119" s="16"/>
      <c r="C119" s="16"/>
      <c r="D119" s="16"/>
      <c r="E119" s="16"/>
      <c r="F119" s="16"/>
      <c r="G119" s="16"/>
      <c r="H119" s="16"/>
      <c r="I119" s="16"/>
      <c r="J119" s="16"/>
      <c r="K119" s="16"/>
      <c r="L119" s="16"/>
      <c r="M119" s="16"/>
      <c r="N119" s="16"/>
      <c r="O119" s="16"/>
      <c r="P119" s="16"/>
      <c r="Q119" s="16"/>
    </row>
    <row r="120" spans="1:17" ht="12.75">
      <c r="A120" s="16"/>
      <c r="B120" s="16"/>
      <c r="C120" s="16"/>
      <c r="D120" s="16"/>
      <c r="E120" s="16"/>
      <c r="F120" s="16"/>
      <c r="G120" s="16"/>
      <c r="H120" s="16"/>
      <c r="I120" s="16"/>
      <c r="J120" s="16"/>
      <c r="K120" s="16"/>
      <c r="L120" s="16"/>
      <c r="M120" s="16"/>
      <c r="N120" s="16"/>
      <c r="O120" s="16"/>
      <c r="P120" s="16"/>
      <c r="Q120" s="16"/>
    </row>
    <row r="121" spans="1:17" ht="12.75">
      <c r="A121" s="16"/>
      <c r="B121" s="16"/>
      <c r="C121" s="16"/>
      <c r="D121" s="16"/>
      <c r="E121" s="16"/>
      <c r="F121" s="16"/>
      <c r="G121" s="16"/>
      <c r="H121" s="16"/>
      <c r="I121" s="16"/>
      <c r="J121" s="16"/>
      <c r="K121" s="16"/>
      <c r="L121" s="16"/>
      <c r="M121" s="16"/>
      <c r="N121" s="16"/>
      <c r="O121" s="16"/>
      <c r="P121" s="16"/>
      <c r="Q121" s="16"/>
    </row>
    <row r="122" spans="1:17" ht="12.75">
      <c r="A122" s="16"/>
      <c r="B122" s="16"/>
      <c r="C122" s="16"/>
      <c r="D122" s="16"/>
      <c r="E122" s="16"/>
      <c r="F122" s="16"/>
      <c r="G122" s="16"/>
      <c r="H122" s="16"/>
      <c r="I122" s="16"/>
      <c r="J122" s="16"/>
      <c r="K122" s="16"/>
      <c r="L122" s="16"/>
      <c r="M122" s="16"/>
      <c r="N122" s="16"/>
      <c r="O122" s="16"/>
      <c r="P122" s="16"/>
      <c r="Q122" s="16"/>
    </row>
    <row r="123" spans="1:17" ht="12.75">
      <c r="A123" s="16"/>
      <c r="B123" s="16"/>
      <c r="C123" s="16"/>
      <c r="D123" s="16"/>
      <c r="E123" s="16"/>
      <c r="F123" s="16"/>
      <c r="G123" s="16"/>
      <c r="H123" s="16"/>
      <c r="I123" s="16"/>
      <c r="J123" s="16"/>
      <c r="K123" s="16"/>
      <c r="L123" s="16"/>
      <c r="M123" s="16"/>
      <c r="N123" s="16"/>
      <c r="O123" s="16"/>
      <c r="P123" s="16"/>
      <c r="Q123" s="16"/>
    </row>
    <row r="124" spans="1:17" ht="12.75">
      <c r="A124" s="16"/>
      <c r="B124" s="16"/>
      <c r="C124" s="16"/>
      <c r="D124" s="16"/>
      <c r="E124" s="16"/>
      <c r="F124" s="16"/>
      <c r="G124" s="16"/>
      <c r="H124" s="16"/>
      <c r="I124" s="16"/>
      <c r="J124" s="16"/>
      <c r="K124" s="16"/>
      <c r="L124" s="16"/>
      <c r="M124" s="16"/>
      <c r="N124" s="16"/>
      <c r="O124" s="16"/>
      <c r="P124" s="16"/>
      <c r="Q124" s="16"/>
    </row>
    <row r="125" spans="1:17" ht="12.75">
      <c r="A125" s="16"/>
      <c r="B125" s="16"/>
      <c r="C125" s="16"/>
      <c r="D125" s="16"/>
      <c r="E125" s="16"/>
      <c r="F125" s="16"/>
      <c r="G125" s="16"/>
      <c r="H125" s="16"/>
      <c r="I125" s="16"/>
      <c r="J125" s="16"/>
      <c r="K125" s="16"/>
      <c r="L125" s="16"/>
      <c r="M125" s="16"/>
      <c r="N125" s="16"/>
      <c r="O125" s="16"/>
      <c r="P125" s="16"/>
      <c r="Q125" s="16"/>
    </row>
    <row r="126" spans="1:17" ht="12.75">
      <c r="A126" s="16"/>
      <c r="B126" s="16"/>
      <c r="C126" s="16"/>
      <c r="D126" s="16"/>
      <c r="E126" s="16"/>
      <c r="F126" s="16"/>
      <c r="G126" s="16"/>
      <c r="H126" s="16"/>
      <c r="I126" s="16"/>
      <c r="J126" s="16"/>
      <c r="K126" s="16"/>
      <c r="L126" s="16"/>
      <c r="M126" s="16"/>
      <c r="N126" s="16"/>
      <c r="O126" s="16"/>
      <c r="P126" s="16"/>
      <c r="Q126" s="16"/>
    </row>
    <row r="127" spans="1:17" ht="12.75">
      <c r="A127" s="16"/>
      <c r="B127" s="16"/>
      <c r="C127" s="16"/>
      <c r="D127" s="16"/>
      <c r="E127" s="16"/>
      <c r="F127" s="16"/>
      <c r="G127" s="16"/>
      <c r="H127" s="16"/>
      <c r="I127" s="16"/>
      <c r="J127" s="16"/>
      <c r="K127" s="16"/>
      <c r="L127" s="16"/>
      <c r="M127" s="16"/>
      <c r="N127" s="16"/>
      <c r="O127" s="16"/>
      <c r="P127" s="16"/>
      <c r="Q127" s="16"/>
    </row>
    <row r="128" spans="1:17" ht="12.75">
      <c r="A128" s="16"/>
      <c r="B128" s="16"/>
      <c r="C128" s="16"/>
      <c r="D128" s="16"/>
      <c r="E128" s="16"/>
      <c r="F128" s="16"/>
      <c r="G128" s="16"/>
      <c r="H128" s="16"/>
      <c r="I128" s="16"/>
      <c r="J128" s="16"/>
      <c r="K128" s="16"/>
      <c r="L128" s="16"/>
      <c r="M128" s="16"/>
      <c r="N128" s="16"/>
      <c r="O128" s="16"/>
      <c r="P128" s="16"/>
      <c r="Q128" s="16"/>
    </row>
    <row r="129" spans="1:17" ht="12.75">
      <c r="A129" s="16"/>
      <c r="B129" s="16"/>
      <c r="C129" s="16"/>
      <c r="D129" s="16"/>
      <c r="E129" s="16"/>
      <c r="F129" s="16"/>
      <c r="G129" s="16"/>
      <c r="H129" s="16"/>
      <c r="I129" s="16"/>
      <c r="J129" s="16"/>
      <c r="K129" s="16"/>
      <c r="L129" s="16"/>
      <c r="M129" s="16"/>
      <c r="N129" s="16"/>
      <c r="O129" s="16"/>
      <c r="P129" s="16"/>
      <c r="Q129" s="16"/>
    </row>
    <row r="130" spans="1:17" ht="12.75">
      <c r="A130" s="16"/>
      <c r="B130" s="16"/>
      <c r="C130" s="16"/>
      <c r="D130" s="16"/>
      <c r="E130" s="16"/>
      <c r="F130" s="16"/>
      <c r="G130" s="16"/>
      <c r="H130" s="16"/>
      <c r="I130" s="16"/>
      <c r="J130" s="16"/>
      <c r="K130" s="16"/>
      <c r="L130" s="16"/>
      <c r="M130" s="16"/>
      <c r="N130" s="16"/>
      <c r="O130" s="16"/>
      <c r="P130" s="16"/>
      <c r="Q130" s="16"/>
    </row>
    <row r="131" spans="1:17" ht="12.75">
      <c r="A131" s="16"/>
      <c r="B131" s="16"/>
      <c r="C131" s="16"/>
      <c r="D131" s="16"/>
      <c r="E131" s="16"/>
      <c r="F131" s="16"/>
      <c r="G131" s="16"/>
      <c r="H131" s="16"/>
      <c r="I131" s="16"/>
      <c r="J131" s="16"/>
      <c r="K131" s="16"/>
      <c r="L131" s="16"/>
      <c r="M131" s="16"/>
      <c r="N131" s="16"/>
      <c r="O131" s="16"/>
      <c r="P131" s="16"/>
      <c r="Q131" s="16"/>
    </row>
    <row r="132" spans="1:17" ht="12.75">
      <c r="A132" s="16"/>
      <c r="B132" s="16"/>
      <c r="C132" s="16"/>
      <c r="D132" s="16"/>
      <c r="E132" s="16"/>
      <c r="F132" s="16"/>
      <c r="G132" s="16"/>
      <c r="H132" s="16"/>
      <c r="I132" s="16"/>
      <c r="J132" s="16"/>
      <c r="K132" s="16"/>
      <c r="L132" s="16"/>
      <c r="M132" s="16"/>
      <c r="N132" s="16"/>
      <c r="O132" s="16"/>
      <c r="P132" s="16"/>
      <c r="Q132" s="16"/>
    </row>
    <row r="133" spans="1:17" ht="12.75">
      <c r="A133" s="16"/>
      <c r="B133" s="16"/>
      <c r="C133" s="16"/>
      <c r="D133" s="16"/>
      <c r="E133" s="16"/>
      <c r="F133" s="16"/>
      <c r="G133" s="16"/>
      <c r="H133" s="16"/>
      <c r="I133" s="16"/>
      <c r="J133" s="16"/>
      <c r="K133" s="16"/>
      <c r="L133" s="16"/>
      <c r="M133" s="16"/>
      <c r="N133" s="16"/>
      <c r="O133" s="16"/>
      <c r="P133" s="16"/>
      <c r="Q133" s="16"/>
    </row>
    <row r="134" spans="1:17" ht="12.75">
      <c r="A134" s="16"/>
      <c r="B134" s="16"/>
      <c r="C134" s="16"/>
      <c r="D134" s="16"/>
      <c r="E134" s="16"/>
      <c r="F134" s="16"/>
      <c r="G134" s="16"/>
      <c r="H134" s="16"/>
      <c r="I134" s="16"/>
      <c r="J134" s="16"/>
      <c r="K134" s="16"/>
      <c r="L134" s="16"/>
      <c r="M134" s="16"/>
      <c r="N134" s="16"/>
      <c r="O134" s="16"/>
      <c r="P134" s="16"/>
      <c r="Q134" s="16"/>
    </row>
    <row r="135" spans="1:17" ht="12.75">
      <c r="A135" s="16"/>
      <c r="B135" s="16"/>
      <c r="C135" s="16"/>
      <c r="D135" s="16"/>
      <c r="E135" s="16"/>
      <c r="F135" s="16"/>
      <c r="G135" s="16"/>
      <c r="H135" s="16"/>
      <c r="I135" s="16"/>
      <c r="J135" s="16"/>
      <c r="K135" s="16"/>
      <c r="L135" s="16"/>
      <c r="M135" s="16"/>
      <c r="N135" s="16"/>
      <c r="O135" s="16"/>
      <c r="P135" s="16"/>
      <c r="Q135" s="16"/>
    </row>
    <row r="136" spans="1:17" ht="12.75">
      <c r="A136" s="16"/>
      <c r="B136" s="16"/>
      <c r="C136" s="16"/>
      <c r="D136" s="16"/>
      <c r="E136" s="16"/>
      <c r="F136" s="16"/>
      <c r="G136" s="16"/>
      <c r="H136" s="16"/>
      <c r="I136" s="16"/>
      <c r="J136" s="16"/>
      <c r="K136" s="16"/>
      <c r="L136" s="16"/>
      <c r="M136" s="16"/>
      <c r="N136" s="16"/>
      <c r="O136" s="16"/>
      <c r="P136" s="16"/>
      <c r="Q136" s="16"/>
    </row>
    <row r="137" spans="1:17" ht="12.75">
      <c r="A137" s="16"/>
      <c r="B137" s="16"/>
      <c r="C137" s="16"/>
      <c r="D137" s="16"/>
      <c r="E137" s="16"/>
      <c r="F137" s="16"/>
      <c r="G137" s="16"/>
      <c r="H137" s="16"/>
      <c r="I137" s="16"/>
      <c r="J137" s="16"/>
      <c r="K137" s="16"/>
      <c r="L137" s="16"/>
      <c r="M137" s="16"/>
      <c r="N137" s="16"/>
      <c r="O137" s="16"/>
      <c r="P137" s="16"/>
      <c r="Q137" s="16"/>
    </row>
    <row r="138" spans="1:17" ht="12.75">
      <c r="A138" s="16"/>
      <c r="B138" s="16"/>
      <c r="C138" s="16"/>
      <c r="D138" s="16"/>
      <c r="E138" s="16"/>
      <c r="F138" s="16"/>
      <c r="G138" s="16"/>
      <c r="H138" s="16"/>
      <c r="I138" s="16"/>
      <c r="J138" s="16"/>
      <c r="K138" s="16"/>
      <c r="L138" s="16"/>
      <c r="M138" s="16"/>
      <c r="N138" s="16"/>
      <c r="O138" s="16"/>
      <c r="P138" s="16"/>
      <c r="Q138" s="16"/>
    </row>
    <row r="139" spans="1:17" ht="12.75">
      <c r="A139" s="16"/>
      <c r="B139" s="16"/>
      <c r="C139" s="16"/>
      <c r="D139" s="16"/>
      <c r="E139" s="16"/>
      <c r="F139" s="16"/>
      <c r="G139" s="16"/>
      <c r="H139" s="16"/>
      <c r="I139" s="16"/>
      <c r="J139" s="16"/>
      <c r="K139" s="16"/>
      <c r="L139" s="16"/>
      <c r="M139" s="16"/>
      <c r="N139" s="16"/>
      <c r="O139" s="16"/>
      <c r="P139" s="16"/>
      <c r="Q139" s="16"/>
    </row>
    <row r="140" spans="1:17" ht="12.75">
      <c r="A140" s="16"/>
      <c r="B140" s="16"/>
      <c r="C140" s="16"/>
      <c r="D140" s="16"/>
      <c r="E140" s="16"/>
      <c r="F140" s="16"/>
      <c r="G140" s="16"/>
      <c r="H140" s="16"/>
      <c r="I140" s="16"/>
      <c r="J140" s="16"/>
      <c r="K140" s="16"/>
      <c r="L140" s="16"/>
      <c r="M140" s="16"/>
      <c r="N140" s="16"/>
      <c r="O140" s="16"/>
      <c r="P140" s="16"/>
      <c r="Q140" s="16"/>
    </row>
    <row r="141" spans="1:17" ht="12.75">
      <c r="A141" s="16"/>
      <c r="B141" s="16"/>
      <c r="C141" s="16"/>
      <c r="D141" s="16"/>
      <c r="E141" s="16"/>
      <c r="F141" s="16"/>
      <c r="G141" s="16"/>
      <c r="H141" s="16"/>
      <c r="I141" s="16"/>
      <c r="J141" s="16"/>
      <c r="K141" s="16"/>
      <c r="L141" s="16"/>
      <c r="M141" s="16"/>
      <c r="N141" s="16"/>
      <c r="O141" s="16"/>
      <c r="P141" s="16"/>
      <c r="Q141" s="16"/>
    </row>
    <row r="142" spans="1:17" ht="12.75">
      <c r="A142" s="16"/>
      <c r="B142" s="16"/>
      <c r="C142" s="16"/>
      <c r="D142" s="16"/>
      <c r="E142" s="16"/>
      <c r="F142" s="16"/>
      <c r="G142" s="16"/>
      <c r="H142" s="16"/>
      <c r="I142" s="16"/>
      <c r="J142" s="16"/>
      <c r="K142" s="16"/>
      <c r="L142" s="16"/>
      <c r="M142" s="16"/>
      <c r="N142" s="16"/>
      <c r="O142" s="16"/>
      <c r="P142" s="16"/>
      <c r="Q142" s="16"/>
    </row>
    <row r="143" spans="1:17" ht="12.75">
      <c r="A143" s="16"/>
      <c r="B143" s="16"/>
      <c r="C143" s="16"/>
      <c r="D143" s="16"/>
      <c r="E143" s="16"/>
      <c r="F143" s="16"/>
      <c r="G143" s="16"/>
      <c r="H143" s="16"/>
      <c r="I143" s="16"/>
      <c r="J143" s="16"/>
      <c r="K143" s="16"/>
      <c r="L143" s="16"/>
      <c r="M143" s="16"/>
      <c r="N143" s="16"/>
      <c r="O143" s="16"/>
      <c r="P143" s="16"/>
      <c r="Q143" s="16"/>
    </row>
    <row r="144" spans="1:17" ht="12.75">
      <c r="A144" s="16"/>
      <c r="B144" s="16"/>
      <c r="C144" s="16"/>
      <c r="D144" s="16"/>
      <c r="E144" s="16"/>
      <c r="F144" s="16"/>
      <c r="G144" s="16"/>
      <c r="H144" s="16"/>
      <c r="I144" s="16"/>
      <c r="J144" s="16"/>
      <c r="K144" s="16"/>
      <c r="L144" s="16"/>
      <c r="M144" s="16"/>
      <c r="N144" s="16"/>
      <c r="O144" s="16"/>
      <c r="P144" s="16"/>
      <c r="Q144" s="16"/>
    </row>
    <row r="145" spans="1:17" ht="12.75">
      <c r="A145" s="16"/>
      <c r="B145" s="16"/>
      <c r="C145" s="16"/>
      <c r="D145" s="16"/>
      <c r="E145" s="16"/>
      <c r="F145" s="16"/>
      <c r="G145" s="16"/>
      <c r="H145" s="16"/>
      <c r="I145" s="16"/>
      <c r="J145" s="16"/>
      <c r="K145" s="16"/>
      <c r="L145" s="16"/>
      <c r="M145" s="16"/>
      <c r="N145" s="16"/>
      <c r="O145" s="16"/>
      <c r="P145" s="16"/>
      <c r="Q145" s="16"/>
    </row>
    <row r="146" spans="1:17" ht="12.75">
      <c r="A146" s="16"/>
      <c r="B146" s="16"/>
      <c r="C146" s="16"/>
      <c r="D146" s="16"/>
      <c r="E146" s="16"/>
      <c r="F146" s="16"/>
      <c r="G146" s="16"/>
      <c r="H146" s="16"/>
      <c r="I146" s="16"/>
      <c r="J146" s="16"/>
      <c r="K146" s="16"/>
      <c r="L146" s="16"/>
      <c r="M146" s="16"/>
      <c r="N146" s="16"/>
      <c r="O146" s="16"/>
      <c r="P146" s="16"/>
      <c r="Q146" s="16"/>
    </row>
    <row r="147" spans="1:17" ht="12.75">
      <c r="A147" s="16"/>
      <c r="B147" s="16"/>
      <c r="C147" s="16"/>
      <c r="D147" s="16"/>
      <c r="E147" s="16"/>
      <c r="F147" s="16"/>
      <c r="G147" s="16"/>
      <c r="H147" s="16"/>
      <c r="I147" s="16"/>
      <c r="J147" s="16"/>
      <c r="K147" s="16"/>
      <c r="L147" s="16"/>
      <c r="M147" s="16"/>
      <c r="N147" s="16"/>
      <c r="O147" s="16"/>
      <c r="P147" s="16"/>
      <c r="Q147" s="16"/>
    </row>
    <row r="148" spans="1:17" ht="12.75">
      <c r="A148" s="16"/>
      <c r="B148" s="16"/>
      <c r="C148" s="16"/>
      <c r="D148" s="16"/>
      <c r="E148" s="16"/>
      <c r="F148" s="16"/>
      <c r="G148" s="16"/>
      <c r="H148" s="16"/>
      <c r="I148" s="16"/>
      <c r="J148" s="16"/>
      <c r="K148" s="16"/>
      <c r="L148" s="16"/>
      <c r="M148" s="16"/>
      <c r="N148" s="16"/>
      <c r="O148" s="16"/>
      <c r="P148" s="16"/>
      <c r="Q148" s="16"/>
    </row>
    <row r="149" spans="1:17" ht="12.75">
      <c r="A149" s="16"/>
      <c r="B149" s="16"/>
      <c r="C149" s="16"/>
      <c r="D149" s="16"/>
      <c r="E149" s="16"/>
      <c r="F149" s="16"/>
      <c r="G149" s="16"/>
      <c r="H149" s="16"/>
      <c r="I149" s="16"/>
      <c r="J149" s="16"/>
      <c r="K149" s="16"/>
      <c r="L149" s="16"/>
      <c r="M149" s="16"/>
      <c r="N149" s="16"/>
      <c r="O149" s="16"/>
      <c r="P149" s="16"/>
      <c r="Q149" s="16"/>
    </row>
    <row r="150" spans="1:17" ht="12.75">
      <c r="A150" s="16"/>
      <c r="B150" s="16"/>
      <c r="C150" s="16"/>
      <c r="D150" s="16"/>
      <c r="E150" s="16"/>
      <c r="F150" s="16"/>
      <c r="G150" s="16"/>
      <c r="H150" s="16"/>
      <c r="I150" s="16"/>
      <c r="J150" s="16"/>
      <c r="K150" s="16"/>
      <c r="L150" s="16"/>
      <c r="M150" s="16"/>
      <c r="N150" s="16"/>
      <c r="O150" s="16"/>
      <c r="P150" s="16"/>
      <c r="Q150" s="16"/>
    </row>
    <row r="151" spans="1:17" ht="12.75">
      <c r="A151" s="16"/>
      <c r="B151" s="16"/>
      <c r="C151" s="16"/>
      <c r="D151" s="16"/>
      <c r="E151" s="16"/>
      <c r="F151" s="16"/>
      <c r="G151" s="16"/>
      <c r="H151" s="16"/>
      <c r="I151" s="16"/>
      <c r="J151" s="16"/>
      <c r="K151" s="16"/>
      <c r="L151" s="16"/>
      <c r="M151" s="16"/>
      <c r="N151" s="16"/>
      <c r="O151" s="16"/>
      <c r="P151" s="16"/>
      <c r="Q151" s="16"/>
    </row>
    <row r="152" spans="1:17" ht="12.75">
      <c r="A152" s="16"/>
      <c r="B152" s="16"/>
      <c r="C152" s="16"/>
      <c r="D152" s="16"/>
      <c r="E152" s="16"/>
      <c r="F152" s="16"/>
      <c r="G152" s="16"/>
      <c r="H152" s="16"/>
      <c r="I152" s="16"/>
      <c r="J152" s="16"/>
      <c r="K152" s="16"/>
      <c r="L152" s="16"/>
      <c r="M152" s="16"/>
      <c r="N152" s="16"/>
      <c r="O152" s="16"/>
      <c r="P152" s="16"/>
      <c r="Q152" s="16"/>
    </row>
    <row r="153" spans="1:17" ht="12.75">
      <c r="A153" s="16"/>
      <c r="B153" s="16"/>
      <c r="C153" s="16"/>
      <c r="D153" s="16"/>
      <c r="E153" s="16"/>
      <c r="F153" s="16"/>
      <c r="G153" s="16"/>
      <c r="H153" s="16"/>
      <c r="I153" s="16"/>
      <c r="J153" s="16"/>
      <c r="K153" s="16"/>
      <c r="L153" s="16"/>
      <c r="M153" s="16"/>
      <c r="N153" s="16"/>
      <c r="O153" s="16"/>
      <c r="P153" s="16"/>
      <c r="Q153" s="16"/>
    </row>
    <row r="154" spans="1:17" ht="12.75">
      <c r="A154" s="16"/>
      <c r="B154" s="16"/>
      <c r="C154" s="16"/>
      <c r="D154" s="16"/>
      <c r="E154" s="16"/>
      <c r="F154" s="16"/>
      <c r="G154" s="16"/>
      <c r="H154" s="16"/>
      <c r="I154" s="16"/>
      <c r="J154" s="16"/>
      <c r="K154" s="16"/>
      <c r="L154" s="16"/>
      <c r="M154" s="16"/>
      <c r="N154" s="16"/>
      <c r="O154" s="16"/>
      <c r="P154" s="16"/>
      <c r="Q154" s="16"/>
    </row>
    <row r="155" spans="1:17" ht="12.75">
      <c r="A155" s="16"/>
      <c r="B155" s="16"/>
      <c r="C155" s="16"/>
      <c r="D155" s="16"/>
      <c r="E155" s="16"/>
      <c r="F155" s="16"/>
      <c r="G155" s="16"/>
      <c r="H155" s="16"/>
      <c r="I155" s="16"/>
      <c r="J155" s="16"/>
      <c r="K155" s="16"/>
      <c r="L155" s="16"/>
      <c r="M155" s="16"/>
      <c r="N155" s="16"/>
      <c r="O155" s="16"/>
      <c r="P155" s="16"/>
      <c r="Q155" s="16"/>
    </row>
    <row r="156" spans="1:17" ht="12.75">
      <c r="A156" s="16"/>
      <c r="B156" s="16"/>
      <c r="C156" s="16"/>
      <c r="D156" s="16"/>
      <c r="E156" s="16"/>
      <c r="F156" s="16"/>
      <c r="G156" s="16"/>
      <c r="H156" s="16"/>
      <c r="I156" s="16"/>
      <c r="J156" s="16"/>
      <c r="K156" s="16"/>
      <c r="L156" s="16"/>
      <c r="M156" s="16"/>
      <c r="N156" s="16"/>
      <c r="O156" s="16"/>
      <c r="P156" s="16"/>
      <c r="Q156" s="16"/>
    </row>
    <row r="157" spans="1:17" ht="12.75">
      <c r="A157" s="16"/>
      <c r="B157" s="16"/>
      <c r="C157" s="16"/>
      <c r="D157" s="16"/>
      <c r="E157" s="16"/>
      <c r="F157" s="16"/>
      <c r="G157" s="16"/>
      <c r="H157" s="16"/>
      <c r="I157" s="16"/>
      <c r="J157" s="16"/>
      <c r="K157" s="16"/>
      <c r="L157" s="16"/>
      <c r="M157" s="16"/>
      <c r="N157" s="16"/>
      <c r="O157" s="16"/>
      <c r="P157" s="16"/>
      <c r="Q157" s="16"/>
    </row>
    <row r="158" spans="1:17" ht="12.75">
      <c r="A158" s="16"/>
      <c r="B158" s="16"/>
      <c r="C158" s="16"/>
      <c r="D158" s="16"/>
      <c r="E158" s="16"/>
      <c r="F158" s="16"/>
      <c r="G158" s="16"/>
      <c r="H158" s="16"/>
      <c r="I158" s="16"/>
      <c r="J158" s="16"/>
      <c r="K158" s="16"/>
      <c r="L158" s="16"/>
      <c r="M158" s="16"/>
      <c r="N158" s="16"/>
      <c r="O158" s="16"/>
      <c r="P158" s="16"/>
      <c r="Q158" s="16"/>
    </row>
    <row r="159" spans="1:17" ht="12.75">
      <c r="A159" s="16"/>
      <c r="B159" s="16"/>
      <c r="C159" s="16"/>
      <c r="D159" s="16"/>
      <c r="E159" s="16"/>
      <c r="F159" s="16"/>
      <c r="G159" s="16"/>
      <c r="H159" s="16"/>
      <c r="I159" s="16"/>
      <c r="J159" s="16"/>
      <c r="K159" s="16"/>
      <c r="L159" s="16"/>
      <c r="M159" s="16"/>
      <c r="N159" s="16"/>
      <c r="O159" s="16"/>
      <c r="P159" s="16"/>
      <c r="Q159" s="16"/>
    </row>
    <row r="160" spans="1:17" ht="12.75">
      <c r="A160" s="16"/>
      <c r="B160" s="16"/>
      <c r="C160" s="16"/>
      <c r="D160" s="16"/>
      <c r="E160" s="16"/>
      <c r="F160" s="16"/>
      <c r="G160" s="16"/>
      <c r="H160" s="16"/>
      <c r="I160" s="16"/>
      <c r="J160" s="16"/>
      <c r="K160" s="16"/>
      <c r="L160" s="16"/>
      <c r="M160" s="16"/>
      <c r="N160" s="16"/>
      <c r="O160" s="16"/>
      <c r="P160" s="16"/>
      <c r="Q160" s="16"/>
    </row>
    <row r="161" spans="1:17" ht="12.75">
      <c r="A161" s="16"/>
      <c r="B161" s="16"/>
      <c r="C161" s="16"/>
      <c r="D161" s="16"/>
      <c r="E161" s="16"/>
      <c r="F161" s="16"/>
      <c r="G161" s="16"/>
      <c r="H161" s="16"/>
      <c r="I161" s="16"/>
      <c r="J161" s="16"/>
      <c r="K161" s="16"/>
      <c r="L161" s="16"/>
      <c r="M161" s="16"/>
      <c r="N161" s="16"/>
      <c r="O161" s="16"/>
      <c r="P161" s="16"/>
      <c r="Q161" s="16"/>
    </row>
    <row r="162" spans="1:17" ht="12.75">
      <c r="A162" s="16"/>
      <c r="B162" s="16"/>
      <c r="C162" s="16"/>
      <c r="D162" s="16"/>
      <c r="E162" s="16"/>
      <c r="F162" s="16"/>
      <c r="G162" s="16"/>
      <c r="H162" s="16"/>
      <c r="I162" s="16"/>
      <c r="J162" s="16"/>
      <c r="K162" s="16"/>
      <c r="L162" s="16"/>
      <c r="M162" s="16"/>
      <c r="N162" s="16"/>
      <c r="O162" s="16"/>
      <c r="P162" s="16"/>
      <c r="Q162" s="16"/>
    </row>
    <row r="163" spans="1:17" ht="12.75">
      <c r="A163" s="16"/>
      <c r="B163" s="16"/>
      <c r="C163" s="16"/>
      <c r="D163" s="16"/>
      <c r="E163" s="16"/>
      <c r="F163" s="16"/>
      <c r="G163" s="16"/>
      <c r="H163" s="16"/>
      <c r="I163" s="16"/>
      <c r="J163" s="16"/>
      <c r="K163" s="16"/>
      <c r="L163" s="16"/>
      <c r="M163" s="16"/>
      <c r="N163" s="16"/>
      <c r="O163" s="16"/>
      <c r="P163" s="16"/>
      <c r="Q163" s="16"/>
    </row>
    <row r="164" spans="1:17" ht="12.75">
      <c r="A164" s="16"/>
      <c r="B164" s="16"/>
      <c r="C164" s="16"/>
      <c r="D164" s="16"/>
      <c r="E164" s="16"/>
      <c r="F164" s="16"/>
      <c r="G164" s="16"/>
      <c r="H164" s="16"/>
      <c r="I164" s="16"/>
      <c r="J164" s="16"/>
      <c r="K164" s="16"/>
      <c r="L164" s="16"/>
      <c r="M164" s="16"/>
      <c r="N164" s="16"/>
      <c r="O164" s="16"/>
      <c r="P164" s="16"/>
      <c r="Q164" s="16"/>
    </row>
    <row r="165" spans="1:17" ht="12.75">
      <c r="A165" s="16"/>
      <c r="B165" s="16"/>
      <c r="C165" s="16"/>
      <c r="D165" s="16"/>
      <c r="E165" s="16"/>
      <c r="F165" s="16"/>
      <c r="G165" s="16"/>
      <c r="H165" s="16"/>
      <c r="I165" s="16"/>
      <c r="J165" s="16"/>
      <c r="K165" s="16"/>
      <c r="L165" s="16"/>
      <c r="M165" s="16"/>
      <c r="N165" s="16"/>
      <c r="O165" s="16"/>
      <c r="P165" s="16"/>
      <c r="Q165" s="16"/>
    </row>
    <row r="166" spans="1:17" ht="12.75">
      <c r="A166" s="16"/>
      <c r="B166" s="16"/>
      <c r="C166" s="16"/>
      <c r="D166" s="16"/>
      <c r="E166" s="16"/>
      <c r="F166" s="16"/>
      <c r="G166" s="16"/>
      <c r="H166" s="16"/>
      <c r="I166" s="16"/>
      <c r="J166" s="16"/>
      <c r="K166" s="16"/>
      <c r="L166" s="16"/>
      <c r="M166" s="16"/>
      <c r="N166" s="16"/>
      <c r="O166" s="16"/>
      <c r="P166" s="16"/>
      <c r="Q166" s="16"/>
    </row>
    <row r="167" spans="1:17" ht="12.75">
      <c r="A167" s="16"/>
      <c r="B167" s="16"/>
      <c r="C167" s="16"/>
      <c r="D167" s="16"/>
      <c r="E167" s="16"/>
      <c r="F167" s="16"/>
      <c r="G167" s="16"/>
      <c r="H167" s="16"/>
      <c r="I167" s="16"/>
      <c r="J167" s="16"/>
      <c r="K167" s="16"/>
      <c r="L167" s="16"/>
      <c r="M167" s="16"/>
      <c r="N167" s="16"/>
      <c r="O167" s="16"/>
      <c r="P167" s="16"/>
      <c r="Q167" s="16"/>
    </row>
    <row r="168" spans="1:17" ht="12.75">
      <c r="A168" s="16"/>
      <c r="B168" s="16"/>
      <c r="C168" s="16"/>
      <c r="D168" s="16"/>
      <c r="E168" s="16"/>
      <c r="F168" s="16"/>
      <c r="G168" s="16"/>
      <c r="H168" s="16"/>
      <c r="I168" s="16"/>
      <c r="J168" s="16"/>
      <c r="K168" s="16"/>
      <c r="L168" s="16"/>
      <c r="M168" s="16"/>
      <c r="N168" s="16"/>
      <c r="O168" s="16"/>
      <c r="P168" s="16"/>
      <c r="Q168" s="16"/>
    </row>
    <row r="169" spans="1:17" ht="12.75">
      <c r="A169" s="16"/>
      <c r="B169" s="16"/>
      <c r="C169" s="16"/>
      <c r="D169" s="16"/>
      <c r="E169" s="16"/>
      <c r="F169" s="16"/>
      <c r="G169" s="16"/>
      <c r="H169" s="16"/>
      <c r="I169" s="16"/>
      <c r="J169" s="16"/>
      <c r="K169" s="16"/>
      <c r="L169" s="16"/>
      <c r="M169" s="16"/>
      <c r="N169" s="16"/>
      <c r="O169" s="16"/>
      <c r="P169" s="16"/>
      <c r="Q169" s="16"/>
    </row>
    <row r="170" spans="1:17" ht="12.75">
      <c r="A170" s="16"/>
      <c r="B170" s="16"/>
      <c r="C170" s="16"/>
      <c r="D170" s="16"/>
      <c r="E170" s="16"/>
      <c r="F170" s="16"/>
      <c r="G170" s="16"/>
      <c r="H170" s="16"/>
      <c r="I170" s="16"/>
      <c r="J170" s="16"/>
      <c r="K170" s="16"/>
      <c r="L170" s="16"/>
      <c r="M170" s="16"/>
      <c r="N170" s="16"/>
      <c r="O170" s="16"/>
      <c r="P170" s="16"/>
      <c r="Q170" s="16"/>
    </row>
    <row r="171" spans="1:17" ht="12.75">
      <c r="A171" s="16"/>
      <c r="B171" s="16"/>
      <c r="C171" s="16"/>
      <c r="D171" s="16"/>
      <c r="E171" s="16"/>
      <c r="F171" s="16"/>
      <c r="G171" s="16"/>
      <c r="H171" s="16"/>
      <c r="I171" s="16"/>
      <c r="J171" s="16"/>
      <c r="K171" s="16"/>
      <c r="L171" s="16"/>
      <c r="M171" s="16"/>
      <c r="N171" s="16"/>
      <c r="O171" s="16"/>
      <c r="P171" s="16"/>
      <c r="Q171" s="16"/>
    </row>
    <row r="172" spans="1:17" ht="12.75">
      <c r="A172" s="16"/>
      <c r="B172" s="16"/>
      <c r="C172" s="16"/>
      <c r="D172" s="16"/>
      <c r="E172" s="16"/>
      <c r="F172" s="16"/>
      <c r="G172" s="16"/>
      <c r="H172" s="16"/>
      <c r="I172" s="16"/>
      <c r="J172" s="16"/>
      <c r="K172" s="16"/>
      <c r="L172" s="16"/>
      <c r="M172" s="16"/>
      <c r="N172" s="16"/>
      <c r="O172" s="16"/>
      <c r="P172" s="16"/>
      <c r="Q172" s="16"/>
    </row>
    <row r="173" spans="1:17" ht="12.75">
      <c r="A173" s="16"/>
      <c r="B173" s="16"/>
      <c r="C173" s="16"/>
      <c r="D173" s="16"/>
      <c r="E173" s="16"/>
      <c r="F173" s="16"/>
      <c r="G173" s="16"/>
      <c r="H173" s="16"/>
      <c r="I173" s="16"/>
      <c r="J173" s="16"/>
      <c r="K173" s="16"/>
      <c r="L173" s="16"/>
      <c r="M173" s="16"/>
      <c r="N173" s="16"/>
      <c r="O173" s="16"/>
      <c r="P173" s="16"/>
      <c r="Q173" s="16"/>
    </row>
    <row r="174" spans="1:17" ht="12.75">
      <c r="A174" s="16"/>
      <c r="B174" s="16"/>
      <c r="C174" s="16"/>
      <c r="D174" s="16"/>
      <c r="E174" s="16"/>
      <c r="F174" s="16"/>
      <c r="G174" s="16"/>
      <c r="H174" s="16"/>
      <c r="I174" s="16"/>
      <c r="J174" s="16"/>
      <c r="K174" s="16"/>
      <c r="L174" s="16"/>
      <c r="M174" s="16"/>
      <c r="N174" s="16"/>
      <c r="O174" s="16"/>
      <c r="P174" s="16"/>
      <c r="Q174" s="16"/>
    </row>
    <row r="175" spans="1:17" ht="12.75">
      <c r="A175" s="16"/>
      <c r="B175" s="16"/>
      <c r="C175" s="16"/>
      <c r="D175" s="16"/>
      <c r="E175" s="16"/>
      <c r="F175" s="16"/>
      <c r="G175" s="16"/>
      <c r="H175" s="16"/>
      <c r="I175" s="16"/>
      <c r="J175" s="16"/>
      <c r="K175" s="16"/>
      <c r="L175" s="16"/>
      <c r="M175" s="16"/>
      <c r="N175" s="16"/>
      <c r="O175" s="16"/>
      <c r="P175" s="16"/>
      <c r="Q175" s="16"/>
    </row>
    <row r="176" spans="1:17" ht="12.75">
      <c r="A176" s="16"/>
      <c r="B176" s="16"/>
      <c r="C176" s="16"/>
      <c r="D176" s="16"/>
      <c r="E176" s="16"/>
      <c r="F176" s="16"/>
      <c r="G176" s="16"/>
      <c r="H176" s="16"/>
      <c r="I176" s="16"/>
      <c r="J176" s="16"/>
      <c r="K176" s="16"/>
      <c r="L176" s="16"/>
      <c r="M176" s="16"/>
      <c r="N176" s="16"/>
      <c r="O176" s="16"/>
      <c r="P176" s="16"/>
      <c r="Q176" s="16"/>
    </row>
    <row r="177" spans="1:17" ht="12.75">
      <c r="A177" s="16"/>
      <c r="B177" s="16"/>
      <c r="C177" s="16"/>
      <c r="D177" s="16"/>
      <c r="E177" s="16"/>
      <c r="F177" s="16"/>
      <c r="G177" s="16"/>
      <c r="H177" s="16"/>
      <c r="I177" s="16"/>
      <c r="J177" s="16"/>
      <c r="K177" s="16"/>
      <c r="L177" s="16"/>
      <c r="M177" s="16"/>
      <c r="N177" s="16"/>
      <c r="O177" s="16"/>
      <c r="P177" s="16"/>
      <c r="Q177" s="16"/>
    </row>
    <row r="178" spans="1:17" ht="12.75">
      <c r="A178" s="16"/>
      <c r="B178" s="16"/>
      <c r="C178" s="16"/>
      <c r="D178" s="16"/>
      <c r="E178" s="16"/>
      <c r="F178" s="16"/>
      <c r="G178" s="16"/>
      <c r="H178" s="16"/>
      <c r="I178" s="16"/>
      <c r="J178" s="16"/>
      <c r="K178" s="16"/>
      <c r="L178" s="16"/>
      <c r="M178" s="16"/>
      <c r="N178" s="16"/>
      <c r="O178" s="16"/>
      <c r="P178" s="16"/>
      <c r="Q178" s="16"/>
    </row>
    <row r="179" spans="1:17" ht="12.75">
      <c r="A179" s="16"/>
      <c r="B179" s="16"/>
      <c r="C179" s="16"/>
      <c r="D179" s="16"/>
      <c r="E179" s="16"/>
      <c r="F179" s="16"/>
      <c r="G179" s="16"/>
      <c r="H179" s="16"/>
      <c r="I179" s="16"/>
      <c r="J179" s="16"/>
      <c r="K179" s="16"/>
      <c r="L179" s="16"/>
      <c r="M179" s="16"/>
      <c r="N179" s="16"/>
      <c r="O179" s="16"/>
      <c r="P179" s="16"/>
      <c r="Q179" s="16"/>
    </row>
    <row r="180" spans="1:17" ht="12.75">
      <c r="A180" s="16"/>
      <c r="B180" s="16"/>
      <c r="C180" s="16"/>
      <c r="D180" s="16"/>
      <c r="E180" s="16"/>
      <c r="F180" s="16"/>
      <c r="G180" s="16"/>
      <c r="H180" s="16"/>
      <c r="I180" s="16"/>
      <c r="J180" s="16"/>
      <c r="K180" s="16"/>
      <c r="L180" s="16"/>
      <c r="M180" s="16"/>
      <c r="N180" s="16"/>
      <c r="O180" s="16"/>
      <c r="P180" s="16"/>
      <c r="Q180" s="16"/>
    </row>
    <row r="181" spans="1:17" ht="12.75">
      <c r="A181" s="16"/>
      <c r="B181" s="16"/>
      <c r="C181" s="16"/>
      <c r="D181" s="16"/>
      <c r="E181" s="16"/>
      <c r="F181" s="16"/>
      <c r="G181" s="16"/>
      <c r="H181" s="16"/>
      <c r="I181" s="16"/>
      <c r="J181" s="16"/>
      <c r="K181" s="16"/>
      <c r="L181" s="16"/>
      <c r="M181" s="16"/>
      <c r="N181" s="16"/>
      <c r="O181" s="16"/>
      <c r="P181" s="16"/>
      <c r="Q181" s="16"/>
    </row>
    <row r="182" spans="1:17" ht="12.75">
      <c r="A182" s="16"/>
      <c r="B182" s="16"/>
      <c r="C182" s="16"/>
      <c r="D182" s="16"/>
      <c r="E182" s="16"/>
      <c r="F182" s="16"/>
      <c r="G182" s="16"/>
      <c r="H182" s="16"/>
      <c r="I182" s="16"/>
      <c r="J182" s="16"/>
      <c r="K182" s="16"/>
      <c r="L182" s="16"/>
      <c r="M182" s="16"/>
      <c r="N182" s="16"/>
      <c r="O182" s="16"/>
      <c r="P182" s="16"/>
      <c r="Q182" s="16"/>
    </row>
    <row r="183" spans="1:17" ht="12.75">
      <c r="A183" s="16"/>
      <c r="B183" s="16"/>
      <c r="C183" s="16"/>
      <c r="D183" s="16"/>
      <c r="E183" s="16"/>
      <c r="F183" s="16"/>
      <c r="G183" s="16"/>
      <c r="H183" s="16"/>
      <c r="I183" s="16"/>
      <c r="J183" s="16"/>
      <c r="K183" s="16"/>
      <c r="L183" s="16"/>
      <c r="M183" s="16"/>
      <c r="N183" s="16"/>
      <c r="O183" s="16"/>
      <c r="P183" s="16"/>
      <c r="Q183" s="16"/>
    </row>
  </sheetData>
  <sheetProtection/>
  <mergeCells count="7">
    <mergeCell ref="L7:N7"/>
    <mergeCell ref="C6:Q6"/>
    <mergeCell ref="O7:Q7"/>
    <mergeCell ref="A6:B8"/>
    <mergeCell ref="C7:E7"/>
    <mergeCell ref="F7:H7"/>
    <mergeCell ref="I7:K7"/>
  </mergeCells>
  <printOptions horizontalCentered="1"/>
  <pageMargins left="0.3937007874015748" right="0.2362204724409449" top="0.4330708661417323" bottom="0.3937007874015748" header="0.4724409448818898" footer="0.4330708661417323"/>
  <pageSetup firstPageNumber="3" useFirstPageNumber="1" horizontalDpi="300" verticalDpi="300" orientation="portrait" paperSize="9" scale="55" r:id="rId3"/>
  <headerFooter alignWithMargins="0">
    <oddFooter>&amp;LLBPP LIA Cimahi&amp;R&amp;P</oddFooter>
  </headerFooter>
  <legacyDrawing r:id="rId2"/>
</worksheet>
</file>

<file path=xl/worksheets/sheet2.xml><?xml version="1.0" encoding="utf-8"?>
<worksheet xmlns="http://schemas.openxmlformats.org/spreadsheetml/2006/main" xmlns:r="http://schemas.openxmlformats.org/officeDocument/2006/relationships">
  <dimension ref="A1:Q111"/>
  <sheetViews>
    <sheetView showGridLines="0" zoomScalePageLayoutView="0" workbookViewId="0" topLeftCell="A1">
      <pane xSplit="2" ySplit="8" topLeftCell="C132" activePane="bottomRight" state="frozen"/>
      <selection pane="topLeft" activeCell="A1" sqref="A1"/>
      <selection pane="topRight" activeCell="C1" sqref="C1"/>
      <selection pane="bottomLeft" activeCell="A9" sqref="A9"/>
      <selection pane="bottomRight" activeCell="B102" sqref="B102"/>
    </sheetView>
  </sheetViews>
  <sheetFormatPr defaultColWidth="9.140625" defaultRowHeight="12.75"/>
  <cols>
    <col min="1" max="1" width="3.421875" style="12" customWidth="1"/>
    <col min="2" max="2" width="40.140625" style="12" customWidth="1"/>
    <col min="3" max="4" width="6.7109375" style="12" customWidth="1"/>
    <col min="5" max="5" width="8.57421875" style="12" customWidth="1"/>
    <col min="6" max="7" width="6.7109375" style="12" customWidth="1"/>
    <col min="8" max="8" width="8.8515625" style="12" customWidth="1"/>
    <col min="9" max="10" width="6.7109375" style="12" customWidth="1"/>
    <col min="11" max="11" width="8.28125" style="12" customWidth="1"/>
    <col min="12" max="13" width="6.7109375" style="12" customWidth="1"/>
    <col min="14" max="14" width="8.7109375" style="12" customWidth="1"/>
    <col min="15" max="15" width="8.421875" style="12" customWidth="1"/>
    <col min="16" max="16" width="7.8515625" style="12" customWidth="1"/>
    <col min="17" max="17" width="8.7109375" style="12" customWidth="1"/>
    <col min="18" max="19" width="12.7109375" style="12" bestFit="1" customWidth="1"/>
    <col min="20" max="20" width="11.140625" style="12" bestFit="1" customWidth="1"/>
    <col min="21" max="16384" width="9.140625" style="12" customWidth="1"/>
  </cols>
  <sheetData>
    <row r="1" spans="1:2" ht="12.75">
      <c r="A1" s="13" t="s">
        <v>533</v>
      </c>
      <c r="B1" s="13" t="s">
        <v>295</v>
      </c>
    </row>
    <row r="2" ht="12.75">
      <c r="A2" s="13" t="s">
        <v>534</v>
      </c>
    </row>
    <row r="3" ht="12.75">
      <c r="A3" s="13" t="s">
        <v>535</v>
      </c>
    </row>
    <row r="4" ht="12.75">
      <c r="A4" s="13" t="s">
        <v>532</v>
      </c>
    </row>
    <row r="5" spans="1:2" ht="12.75">
      <c r="A5" s="13"/>
      <c r="B5" s="13"/>
    </row>
    <row r="6" spans="1:17" ht="12.75">
      <c r="A6" s="268" t="s">
        <v>536</v>
      </c>
      <c r="B6" s="268"/>
      <c r="C6" s="268" t="s">
        <v>527</v>
      </c>
      <c r="D6" s="268"/>
      <c r="E6" s="268"/>
      <c r="F6" s="268"/>
      <c r="G6" s="268"/>
      <c r="H6" s="268"/>
      <c r="I6" s="268"/>
      <c r="J6" s="268"/>
      <c r="K6" s="268"/>
      <c r="L6" s="268"/>
      <c r="M6" s="268"/>
      <c r="N6" s="268"/>
      <c r="O6" s="268"/>
      <c r="P6" s="268"/>
      <c r="Q6" s="268"/>
    </row>
    <row r="7" spans="1:17" ht="12.75">
      <c r="A7" s="268"/>
      <c r="B7" s="268"/>
      <c r="C7" s="268" t="s">
        <v>528</v>
      </c>
      <c r="D7" s="268"/>
      <c r="E7" s="268"/>
      <c r="F7" s="268" t="s">
        <v>529</v>
      </c>
      <c r="G7" s="268"/>
      <c r="H7" s="268"/>
      <c r="I7" s="268" t="s">
        <v>530</v>
      </c>
      <c r="J7" s="268"/>
      <c r="K7" s="268"/>
      <c r="L7" s="268" t="s">
        <v>531</v>
      </c>
      <c r="M7" s="268"/>
      <c r="N7" s="268"/>
      <c r="O7" s="268" t="s">
        <v>1</v>
      </c>
      <c r="P7" s="268"/>
      <c r="Q7" s="268"/>
    </row>
    <row r="8" spans="1:17" ht="12.75">
      <c r="A8" s="268"/>
      <c r="B8" s="268"/>
      <c r="C8" s="19" t="s">
        <v>183</v>
      </c>
      <c r="D8" s="19" t="s">
        <v>333</v>
      </c>
      <c r="E8" s="19" t="s">
        <v>7</v>
      </c>
      <c r="F8" s="19" t="s">
        <v>183</v>
      </c>
      <c r="G8" s="19" t="s">
        <v>333</v>
      </c>
      <c r="H8" s="19" t="s">
        <v>7</v>
      </c>
      <c r="I8" s="19" t="s">
        <v>183</v>
      </c>
      <c r="J8" s="19" t="s">
        <v>333</v>
      </c>
      <c r="K8" s="19" t="s">
        <v>7</v>
      </c>
      <c r="L8" s="19" t="s">
        <v>192</v>
      </c>
      <c r="M8" s="19" t="s">
        <v>333</v>
      </c>
      <c r="N8" s="19" t="s">
        <v>7</v>
      </c>
      <c r="O8" s="19" t="s">
        <v>183</v>
      </c>
      <c r="P8" s="19" t="s">
        <v>184</v>
      </c>
      <c r="Q8" s="19" t="s">
        <v>7</v>
      </c>
    </row>
    <row r="9" spans="1:17" ht="12.75">
      <c r="A9" s="30"/>
      <c r="B9" s="30"/>
      <c r="C9" s="30"/>
      <c r="D9" s="30"/>
      <c r="E9" s="30"/>
      <c r="F9" s="30"/>
      <c r="G9" s="30"/>
      <c r="H9" s="30"/>
      <c r="I9" s="30"/>
      <c r="J9" s="30"/>
      <c r="K9" s="30"/>
      <c r="L9" s="30"/>
      <c r="M9" s="30"/>
      <c r="N9" s="30"/>
      <c r="O9" s="30"/>
      <c r="P9" s="30"/>
      <c r="Q9" s="30"/>
    </row>
    <row r="10" spans="1:17" ht="12.75">
      <c r="A10" s="28" t="s">
        <v>5</v>
      </c>
      <c r="B10" s="29" t="s">
        <v>537</v>
      </c>
      <c r="C10" s="30"/>
      <c r="D10" s="30"/>
      <c r="E10" s="30"/>
      <c r="F10" s="30"/>
      <c r="G10" s="30"/>
      <c r="H10" s="30"/>
      <c r="I10" s="30"/>
      <c r="J10" s="30"/>
      <c r="K10" s="30"/>
      <c r="L10" s="30"/>
      <c r="M10" s="30"/>
      <c r="N10" s="30"/>
      <c r="O10" s="30"/>
      <c r="P10" s="30"/>
      <c r="Q10" s="30"/>
    </row>
    <row r="11" spans="1:17" ht="12.75">
      <c r="A11" s="28"/>
      <c r="B11" s="29"/>
      <c r="C11" s="30"/>
      <c r="D11" s="30"/>
      <c r="E11" s="30"/>
      <c r="F11" s="30"/>
      <c r="G11" s="30"/>
      <c r="H11" s="30"/>
      <c r="I11" s="30"/>
      <c r="J11" s="30"/>
      <c r="K11" s="30"/>
      <c r="L11" s="30"/>
      <c r="M11" s="30"/>
      <c r="N11" s="30"/>
      <c r="O11" s="30"/>
      <c r="P11" s="30"/>
      <c r="Q11" s="30"/>
    </row>
    <row r="12" spans="1:17" ht="12.75">
      <c r="A12" s="29"/>
      <c r="B12" s="209" t="s">
        <v>538</v>
      </c>
      <c r="C12" s="26"/>
      <c r="D12" s="26"/>
      <c r="E12" s="27" t="e">
        <f>C12/D12</f>
        <v>#DIV/0!</v>
      </c>
      <c r="F12" s="26"/>
      <c r="G12" s="26"/>
      <c r="H12" s="27" t="e">
        <f>F12/G12</f>
        <v>#DIV/0!</v>
      </c>
      <c r="I12" s="26"/>
      <c r="J12" s="26"/>
      <c r="K12" s="27" t="e">
        <f>I12/J12</f>
        <v>#DIV/0!</v>
      </c>
      <c r="L12" s="26"/>
      <c r="M12" s="26"/>
      <c r="N12" s="27" t="e">
        <f>L12/M12</f>
        <v>#DIV/0!</v>
      </c>
      <c r="O12" s="131">
        <f>C12+F12+I12+L12</f>
        <v>0</v>
      </c>
      <c r="P12" s="131">
        <f>D12+G12+J12+M12</f>
        <v>0</v>
      </c>
      <c r="Q12" s="27" t="e">
        <f>O12/P12</f>
        <v>#DIV/0!</v>
      </c>
    </row>
    <row r="13" spans="1:17" ht="12.75">
      <c r="A13" s="29"/>
      <c r="B13" s="209" t="s">
        <v>539</v>
      </c>
      <c r="C13" s="26"/>
      <c r="D13" s="26"/>
      <c r="E13" s="27" t="e">
        <f aca="true" t="shared" si="0" ref="E13:E20">C13/D13</f>
        <v>#DIV/0!</v>
      </c>
      <c r="F13" s="26"/>
      <c r="G13" s="26"/>
      <c r="H13" s="27" t="e">
        <f aca="true" t="shared" si="1" ref="H13:H20">F13/G13</f>
        <v>#DIV/0!</v>
      </c>
      <c r="I13" s="26"/>
      <c r="J13" s="26"/>
      <c r="K13" s="27" t="e">
        <f aca="true" t="shared" si="2" ref="K13:K20">I13/J13</f>
        <v>#DIV/0!</v>
      </c>
      <c r="L13" s="26"/>
      <c r="M13" s="26"/>
      <c r="N13" s="27" t="e">
        <f aca="true" t="shared" si="3" ref="N13:N20">L13/M13</f>
        <v>#DIV/0!</v>
      </c>
      <c r="O13" s="131">
        <f aca="true" t="shared" si="4" ref="O13:P20">C13+F13+I13+L13</f>
        <v>0</v>
      </c>
      <c r="P13" s="131">
        <f t="shared" si="4"/>
        <v>0</v>
      </c>
      <c r="Q13" s="27" t="e">
        <f aca="true" t="shared" si="5" ref="Q13:Q20">O13/P13</f>
        <v>#DIV/0!</v>
      </c>
    </row>
    <row r="14" spans="1:17" ht="12.75">
      <c r="A14" s="29"/>
      <c r="B14" s="20" t="s">
        <v>540</v>
      </c>
      <c r="C14" s="26"/>
      <c r="D14" s="26"/>
      <c r="E14" s="27" t="e">
        <f t="shared" si="0"/>
        <v>#DIV/0!</v>
      </c>
      <c r="F14" s="26"/>
      <c r="G14" s="26"/>
      <c r="H14" s="27" t="e">
        <f t="shared" si="1"/>
        <v>#DIV/0!</v>
      </c>
      <c r="I14" s="26"/>
      <c r="J14" s="26"/>
      <c r="K14" s="27" t="e">
        <f t="shared" si="2"/>
        <v>#DIV/0!</v>
      </c>
      <c r="L14" s="26"/>
      <c r="M14" s="26"/>
      <c r="N14" s="27" t="e">
        <f t="shared" si="3"/>
        <v>#DIV/0!</v>
      </c>
      <c r="O14" s="131">
        <f t="shared" si="4"/>
        <v>0</v>
      </c>
      <c r="P14" s="131">
        <f t="shared" si="4"/>
        <v>0</v>
      </c>
      <c r="Q14" s="27" t="e">
        <f t="shared" si="5"/>
        <v>#DIV/0!</v>
      </c>
    </row>
    <row r="15" spans="1:17" ht="12.75">
      <c r="A15" s="29"/>
      <c r="B15" s="20" t="s">
        <v>541</v>
      </c>
      <c r="C15" s="26">
        <v>6</v>
      </c>
      <c r="D15" s="26">
        <v>5</v>
      </c>
      <c r="E15" s="27">
        <f t="shared" si="0"/>
        <v>1.2</v>
      </c>
      <c r="F15" s="26">
        <v>6</v>
      </c>
      <c r="G15" s="26"/>
      <c r="H15" s="27" t="e">
        <f t="shared" si="1"/>
        <v>#DIV/0!</v>
      </c>
      <c r="I15" s="26">
        <v>5</v>
      </c>
      <c r="J15" s="26">
        <v>5</v>
      </c>
      <c r="K15" s="27">
        <f t="shared" si="2"/>
        <v>1</v>
      </c>
      <c r="L15" s="26">
        <f>(I15+F15+C15)/3</f>
        <v>5.666666666666667</v>
      </c>
      <c r="M15" s="26"/>
      <c r="N15" s="27" t="e">
        <f t="shared" si="3"/>
        <v>#DIV/0!</v>
      </c>
      <c r="O15" s="131">
        <f t="shared" si="4"/>
        <v>22.666666666666668</v>
      </c>
      <c r="P15" s="131">
        <f t="shared" si="4"/>
        <v>10</v>
      </c>
      <c r="Q15" s="27">
        <f t="shared" si="5"/>
        <v>2.2666666666666666</v>
      </c>
    </row>
    <row r="16" spans="1:17" ht="12.75">
      <c r="A16" s="29"/>
      <c r="B16" s="20" t="s">
        <v>542</v>
      </c>
      <c r="C16" s="26">
        <v>8</v>
      </c>
      <c r="D16" s="26">
        <v>11</v>
      </c>
      <c r="E16" s="27">
        <f t="shared" si="0"/>
        <v>0.7272727272727273</v>
      </c>
      <c r="F16" s="26">
        <v>9</v>
      </c>
      <c r="G16" s="26">
        <v>10</v>
      </c>
      <c r="H16" s="27">
        <f t="shared" si="1"/>
        <v>0.9</v>
      </c>
      <c r="I16" s="26">
        <v>8</v>
      </c>
      <c r="J16" s="26">
        <v>12</v>
      </c>
      <c r="K16" s="27">
        <f t="shared" si="2"/>
        <v>0.6666666666666666</v>
      </c>
      <c r="L16" s="26">
        <f>(I16+F16+C16)/3</f>
        <v>8.333333333333334</v>
      </c>
      <c r="M16" s="26">
        <v>13</v>
      </c>
      <c r="N16" s="27">
        <f t="shared" si="3"/>
        <v>0.6410256410256411</v>
      </c>
      <c r="O16" s="131">
        <f t="shared" si="4"/>
        <v>33.333333333333336</v>
      </c>
      <c r="P16" s="131">
        <f t="shared" si="4"/>
        <v>46</v>
      </c>
      <c r="Q16" s="27">
        <f t="shared" si="5"/>
        <v>0.7246376811594203</v>
      </c>
    </row>
    <row r="17" spans="1:17" ht="12.75">
      <c r="A17" s="29"/>
      <c r="B17" s="20" t="s">
        <v>543</v>
      </c>
      <c r="C17" s="26">
        <v>2</v>
      </c>
      <c r="D17" s="26">
        <v>4</v>
      </c>
      <c r="E17" s="27">
        <f t="shared" si="0"/>
        <v>0.5</v>
      </c>
      <c r="F17" s="26">
        <v>3</v>
      </c>
      <c r="G17" s="26">
        <v>5</v>
      </c>
      <c r="H17" s="27">
        <f t="shared" si="1"/>
        <v>0.6</v>
      </c>
      <c r="I17" s="26">
        <v>4</v>
      </c>
      <c r="J17" s="26">
        <v>4</v>
      </c>
      <c r="K17" s="27">
        <f t="shared" si="2"/>
        <v>1</v>
      </c>
      <c r="L17" s="26">
        <f>(I17+F17+C17)/3</f>
        <v>3</v>
      </c>
      <c r="M17" s="26">
        <v>4</v>
      </c>
      <c r="N17" s="27">
        <f t="shared" si="3"/>
        <v>0.75</v>
      </c>
      <c r="O17" s="131">
        <f t="shared" si="4"/>
        <v>12</v>
      </c>
      <c r="P17" s="131">
        <f t="shared" si="4"/>
        <v>17</v>
      </c>
      <c r="Q17" s="27">
        <f t="shared" si="5"/>
        <v>0.7058823529411765</v>
      </c>
    </row>
    <row r="18" spans="1:17" ht="12.75">
      <c r="A18" s="29"/>
      <c r="B18" s="20" t="s">
        <v>544</v>
      </c>
      <c r="C18" s="26">
        <v>3</v>
      </c>
      <c r="D18" s="26">
        <v>4</v>
      </c>
      <c r="E18" s="27">
        <f t="shared" si="0"/>
        <v>0.75</v>
      </c>
      <c r="F18" s="26">
        <v>2</v>
      </c>
      <c r="G18" s="26">
        <v>4</v>
      </c>
      <c r="H18" s="27">
        <f t="shared" si="1"/>
        <v>0.5</v>
      </c>
      <c r="I18" s="26">
        <v>3</v>
      </c>
      <c r="J18" s="26">
        <v>3</v>
      </c>
      <c r="K18" s="27">
        <f t="shared" si="2"/>
        <v>1</v>
      </c>
      <c r="L18" s="26">
        <f>(I18+F18+C18)/3</f>
        <v>2.6666666666666665</v>
      </c>
      <c r="M18" s="26">
        <v>3</v>
      </c>
      <c r="N18" s="27">
        <f t="shared" si="3"/>
        <v>0.8888888888888888</v>
      </c>
      <c r="O18" s="131">
        <f t="shared" si="4"/>
        <v>10.666666666666666</v>
      </c>
      <c r="P18" s="131">
        <f t="shared" si="4"/>
        <v>14</v>
      </c>
      <c r="Q18" s="27">
        <f t="shared" si="5"/>
        <v>0.7619047619047619</v>
      </c>
    </row>
    <row r="19" spans="1:17" ht="12.75">
      <c r="A19" s="29"/>
      <c r="B19" s="20" t="s">
        <v>545</v>
      </c>
      <c r="C19" s="26">
        <v>1</v>
      </c>
      <c r="D19" s="26">
        <v>1</v>
      </c>
      <c r="E19" s="27">
        <f t="shared" si="0"/>
        <v>1</v>
      </c>
      <c r="F19" s="26">
        <v>1</v>
      </c>
      <c r="G19" s="26">
        <v>1</v>
      </c>
      <c r="H19" s="27">
        <f t="shared" si="1"/>
        <v>1</v>
      </c>
      <c r="I19" s="26">
        <v>0</v>
      </c>
      <c r="J19" s="26">
        <v>1</v>
      </c>
      <c r="K19" s="27">
        <f t="shared" si="2"/>
        <v>0</v>
      </c>
      <c r="L19" s="26">
        <f>(I19+F19+C19)/3</f>
        <v>0.6666666666666666</v>
      </c>
      <c r="M19" s="26">
        <v>2</v>
      </c>
      <c r="N19" s="27">
        <f t="shared" si="3"/>
        <v>0.3333333333333333</v>
      </c>
      <c r="O19" s="131">
        <f t="shared" si="4"/>
        <v>2.6666666666666665</v>
      </c>
      <c r="P19" s="131">
        <f t="shared" si="4"/>
        <v>5</v>
      </c>
      <c r="Q19" s="27">
        <f t="shared" si="5"/>
        <v>0.5333333333333333</v>
      </c>
    </row>
    <row r="20" spans="1:17" s="13" customFormat="1" ht="12.75">
      <c r="A20" s="29"/>
      <c r="B20" s="20" t="s">
        <v>546</v>
      </c>
      <c r="C20" s="26"/>
      <c r="D20" s="26"/>
      <c r="E20" s="27" t="e">
        <f t="shared" si="0"/>
        <v>#DIV/0!</v>
      </c>
      <c r="F20" s="26"/>
      <c r="G20" s="26"/>
      <c r="H20" s="27" t="e">
        <f t="shared" si="1"/>
        <v>#DIV/0!</v>
      </c>
      <c r="I20" s="26"/>
      <c r="J20" s="26"/>
      <c r="K20" s="27" t="e">
        <f t="shared" si="2"/>
        <v>#DIV/0!</v>
      </c>
      <c r="L20" s="26"/>
      <c r="M20" s="26"/>
      <c r="N20" s="27" t="e">
        <f t="shared" si="3"/>
        <v>#DIV/0!</v>
      </c>
      <c r="O20" s="131">
        <f>C20+F20+I20+L20</f>
        <v>0</v>
      </c>
      <c r="P20" s="131">
        <f t="shared" si="4"/>
        <v>0</v>
      </c>
      <c r="Q20" s="27" t="e">
        <f t="shared" si="5"/>
        <v>#DIV/0!</v>
      </c>
    </row>
    <row r="21" spans="1:17" ht="13.5" thickBot="1">
      <c r="A21" s="29"/>
      <c r="B21" s="20"/>
      <c r="C21" s="187"/>
      <c r="D21" s="187"/>
      <c r="E21" s="188"/>
      <c r="F21" s="187"/>
      <c r="G21" s="187"/>
      <c r="H21" s="188"/>
      <c r="I21" s="187"/>
      <c r="J21" s="187"/>
      <c r="K21" s="188"/>
      <c r="L21" s="187"/>
      <c r="M21" s="187"/>
      <c r="N21" s="188"/>
      <c r="O21" s="189"/>
      <c r="P21" s="189"/>
      <c r="Q21" s="188"/>
    </row>
    <row r="22" spans="1:17" ht="13.5" thickBot="1">
      <c r="A22" s="15"/>
      <c r="B22" s="31" t="s">
        <v>1</v>
      </c>
      <c r="C22" s="139">
        <f>SUM(C12:C20)</f>
        <v>20</v>
      </c>
      <c r="D22" s="139">
        <f>SUM(D12:D20)</f>
        <v>25</v>
      </c>
      <c r="E22" s="190">
        <f>C22/D22</f>
        <v>0.8</v>
      </c>
      <c r="F22" s="139">
        <f>SUM(F12:F20)</f>
        <v>21</v>
      </c>
      <c r="G22" s="139">
        <f>SUM(G12:G20)</f>
        <v>20</v>
      </c>
      <c r="H22" s="190">
        <f>F22/G22</f>
        <v>1.05</v>
      </c>
      <c r="I22" s="139">
        <f>SUM(I12:I20)</f>
        <v>20</v>
      </c>
      <c r="J22" s="139">
        <f>SUM(J12:J20)</f>
        <v>25</v>
      </c>
      <c r="K22" s="190">
        <f>I22/J22</f>
        <v>0.8</v>
      </c>
      <c r="L22" s="139">
        <f>SUM(L12:L20)</f>
        <v>20.333333333333336</v>
      </c>
      <c r="M22" s="139">
        <f>SUM(M12:M20)</f>
        <v>22</v>
      </c>
      <c r="N22" s="190">
        <f>L22/M22</f>
        <v>0.9242424242424243</v>
      </c>
      <c r="O22" s="139">
        <f>SUM(O12:O20)</f>
        <v>81.33333333333334</v>
      </c>
      <c r="P22" s="139">
        <f>SUM(P12:P20)</f>
        <v>92</v>
      </c>
      <c r="Q22" s="190">
        <f>O22/P22</f>
        <v>0.8840579710144929</v>
      </c>
    </row>
    <row r="23" spans="1:17" ht="12.75">
      <c r="A23" s="15"/>
      <c r="B23" s="14"/>
      <c r="C23" s="140"/>
      <c r="D23" s="140"/>
      <c r="E23" s="140"/>
      <c r="F23" s="140"/>
      <c r="G23" s="140"/>
      <c r="H23" s="140"/>
      <c r="I23" s="140"/>
      <c r="J23" s="140"/>
      <c r="K23" s="140"/>
      <c r="L23" s="140"/>
      <c r="M23" s="140"/>
      <c r="N23" s="140"/>
      <c r="O23" s="140"/>
      <c r="P23" s="140"/>
      <c r="Q23" s="140"/>
    </row>
    <row r="24" spans="1:17" ht="12.75">
      <c r="A24" s="15" t="s">
        <v>182</v>
      </c>
      <c r="B24" s="14" t="s">
        <v>547</v>
      </c>
      <c r="C24" s="140"/>
      <c r="D24" s="140"/>
      <c r="E24" s="140"/>
      <c r="F24" s="140"/>
      <c r="G24" s="140"/>
      <c r="H24" s="140"/>
      <c r="I24" s="140"/>
      <c r="J24" s="140"/>
      <c r="K24" s="140"/>
      <c r="L24" s="140"/>
      <c r="M24" s="140"/>
      <c r="N24" s="140"/>
      <c r="O24" s="140"/>
      <c r="P24" s="140"/>
      <c r="Q24" s="140"/>
    </row>
    <row r="25" spans="1:17" ht="12.75">
      <c r="A25" s="15"/>
      <c r="B25" s="14"/>
      <c r="C25" s="140"/>
      <c r="D25" s="140"/>
      <c r="E25" s="140"/>
      <c r="F25" s="140"/>
      <c r="G25" s="140"/>
      <c r="H25" s="140"/>
      <c r="I25" s="140"/>
      <c r="J25" s="140"/>
      <c r="K25" s="140"/>
      <c r="L25" s="140"/>
      <c r="M25" s="140"/>
      <c r="N25" s="140"/>
      <c r="O25" s="140"/>
      <c r="P25" s="140"/>
      <c r="Q25" s="140"/>
    </row>
    <row r="26" spans="1:17" ht="12.75">
      <c r="A26" s="15"/>
      <c r="B26" s="208" t="s">
        <v>218</v>
      </c>
      <c r="C26" s="26">
        <v>3</v>
      </c>
      <c r="D26" s="26">
        <v>3</v>
      </c>
      <c r="E26" s="27">
        <f aca="true" t="shared" si="6" ref="E26:E42">C26/D26</f>
        <v>1</v>
      </c>
      <c r="F26" s="26">
        <v>4</v>
      </c>
      <c r="G26" s="26">
        <v>3</v>
      </c>
      <c r="H26" s="27">
        <f aca="true" t="shared" si="7" ref="H26:H42">F26/G26</f>
        <v>1.3333333333333333</v>
      </c>
      <c r="I26" s="26">
        <v>3</v>
      </c>
      <c r="J26" s="26">
        <v>3</v>
      </c>
      <c r="K26" s="27">
        <f aca="true" t="shared" si="8" ref="K26:K42">I26/J26</f>
        <v>1</v>
      </c>
      <c r="L26" s="26">
        <f>(I26+F26+C26)/3</f>
        <v>3.3333333333333335</v>
      </c>
      <c r="M26" s="26">
        <v>3</v>
      </c>
      <c r="N26" s="27">
        <f aca="true" t="shared" si="9" ref="N26:N42">L26/M26</f>
        <v>1.1111111111111112</v>
      </c>
      <c r="O26" s="131">
        <f aca="true" t="shared" si="10" ref="O26:P42">C26+F26+I26+L26</f>
        <v>13.333333333333334</v>
      </c>
      <c r="P26" s="131">
        <f t="shared" si="10"/>
        <v>12</v>
      </c>
      <c r="Q26" s="27">
        <f aca="true" t="shared" si="11" ref="Q26:Q42">O26/P26</f>
        <v>1.1111111111111112</v>
      </c>
    </row>
    <row r="27" spans="1:17" ht="12.75">
      <c r="A27" s="15"/>
      <c r="B27" s="208" t="s">
        <v>219</v>
      </c>
      <c r="C27" s="26"/>
      <c r="D27" s="26"/>
      <c r="E27" s="27" t="e">
        <f t="shared" si="6"/>
        <v>#DIV/0!</v>
      </c>
      <c r="F27" s="26"/>
      <c r="G27" s="26"/>
      <c r="H27" s="27" t="e">
        <f t="shared" si="7"/>
        <v>#DIV/0!</v>
      </c>
      <c r="I27" s="26"/>
      <c r="J27" s="26"/>
      <c r="K27" s="27" t="e">
        <f t="shared" si="8"/>
        <v>#DIV/0!</v>
      </c>
      <c r="L27" s="26">
        <f>(I27+F27+C27)/3</f>
        <v>0</v>
      </c>
      <c r="M27" s="26"/>
      <c r="N27" s="27" t="e">
        <f t="shared" si="9"/>
        <v>#DIV/0!</v>
      </c>
      <c r="O27" s="131">
        <f t="shared" si="10"/>
        <v>0</v>
      </c>
      <c r="P27" s="131">
        <f t="shared" si="10"/>
        <v>0</v>
      </c>
      <c r="Q27" s="27" t="e">
        <f t="shared" si="11"/>
        <v>#DIV/0!</v>
      </c>
    </row>
    <row r="28" spans="1:17" ht="12.75">
      <c r="A28" s="15"/>
      <c r="B28" s="208" t="s">
        <v>244</v>
      </c>
      <c r="C28" s="26"/>
      <c r="D28" s="26"/>
      <c r="E28" s="27" t="e">
        <f t="shared" si="6"/>
        <v>#DIV/0!</v>
      </c>
      <c r="F28" s="26"/>
      <c r="G28" s="26"/>
      <c r="H28" s="27" t="e">
        <f t="shared" si="7"/>
        <v>#DIV/0!</v>
      </c>
      <c r="I28" s="26"/>
      <c r="J28" s="26"/>
      <c r="K28" s="27" t="e">
        <f t="shared" si="8"/>
        <v>#DIV/0!</v>
      </c>
      <c r="L28" s="26"/>
      <c r="M28" s="26"/>
      <c r="N28" s="27" t="e">
        <f t="shared" si="9"/>
        <v>#DIV/0!</v>
      </c>
      <c r="O28" s="131">
        <f t="shared" si="10"/>
        <v>0</v>
      </c>
      <c r="P28" s="131">
        <f t="shared" si="10"/>
        <v>0</v>
      </c>
      <c r="Q28" s="27" t="e">
        <f t="shared" si="11"/>
        <v>#DIV/0!</v>
      </c>
    </row>
    <row r="29" spans="1:17" ht="12.75">
      <c r="A29" s="15"/>
      <c r="B29" s="208" t="s">
        <v>221</v>
      </c>
      <c r="C29" s="26"/>
      <c r="D29" s="26"/>
      <c r="E29" s="27" t="e">
        <f t="shared" si="6"/>
        <v>#DIV/0!</v>
      </c>
      <c r="F29" s="26"/>
      <c r="G29" s="26"/>
      <c r="H29" s="27" t="e">
        <f t="shared" si="7"/>
        <v>#DIV/0!</v>
      </c>
      <c r="I29" s="26"/>
      <c r="J29" s="26"/>
      <c r="K29" s="27" t="e">
        <f t="shared" si="8"/>
        <v>#DIV/0!</v>
      </c>
      <c r="L29" s="26"/>
      <c r="M29" s="26"/>
      <c r="N29" s="27" t="e">
        <f t="shared" si="9"/>
        <v>#DIV/0!</v>
      </c>
      <c r="O29" s="131">
        <f t="shared" si="10"/>
        <v>0</v>
      </c>
      <c r="P29" s="131">
        <f t="shared" si="10"/>
        <v>0</v>
      </c>
      <c r="Q29" s="27" t="e">
        <f t="shared" si="11"/>
        <v>#DIV/0!</v>
      </c>
    </row>
    <row r="30" spans="1:17" ht="12.75">
      <c r="A30" s="15"/>
      <c r="B30" s="208" t="s">
        <v>222</v>
      </c>
      <c r="C30" s="26"/>
      <c r="D30" s="26"/>
      <c r="E30" s="27" t="e">
        <f t="shared" si="6"/>
        <v>#DIV/0!</v>
      </c>
      <c r="F30" s="26"/>
      <c r="G30" s="26"/>
      <c r="H30" s="27" t="e">
        <f t="shared" si="7"/>
        <v>#DIV/0!</v>
      </c>
      <c r="I30" s="26"/>
      <c r="J30" s="26"/>
      <c r="K30" s="27" t="e">
        <f t="shared" si="8"/>
        <v>#DIV/0!</v>
      </c>
      <c r="L30" s="26"/>
      <c r="M30" s="26"/>
      <c r="N30" s="27" t="e">
        <f t="shared" si="9"/>
        <v>#DIV/0!</v>
      </c>
      <c r="O30" s="131">
        <f t="shared" si="10"/>
        <v>0</v>
      </c>
      <c r="P30" s="131">
        <f t="shared" si="10"/>
        <v>0</v>
      </c>
      <c r="Q30" s="27" t="e">
        <f t="shared" si="11"/>
        <v>#DIV/0!</v>
      </c>
    </row>
    <row r="31" spans="1:17" ht="12.75">
      <c r="A31" s="15"/>
      <c r="B31" s="208" t="s">
        <v>223</v>
      </c>
      <c r="C31" s="26"/>
      <c r="D31" s="26"/>
      <c r="E31" s="27" t="e">
        <f t="shared" si="6"/>
        <v>#DIV/0!</v>
      </c>
      <c r="F31" s="26"/>
      <c r="G31" s="26"/>
      <c r="H31" s="27" t="e">
        <f t="shared" si="7"/>
        <v>#DIV/0!</v>
      </c>
      <c r="I31" s="26"/>
      <c r="J31" s="26"/>
      <c r="K31" s="27" t="e">
        <f t="shared" si="8"/>
        <v>#DIV/0!</v>
      </c>
      <c r="L31" s="26"/>
      <c r="M31" s="26"/>
      <c r="N31" s="27" t="e">
        <f t="shared" si="9"/>
        <v>#DIV/0!</v>
      </c>
      <c r="O31" s="131">
        <f t="shared" si="10"/>
        <v>0</v>
      </c>
      <c r="P31" s="131">
        <f t="shared" si="10"/>
        <v>0</v>
      </c>
      <c r="Q31" s="27" t="e">
        <f t="shared" si="11"/>
        <v>#DIV/0!</v>
      </c>
    </row>
    <row r="32" spans="1:17" ht="12.75">
      <c r="A32" s="15"/>
      <c r="B32" s="208" t="s">
        <v>224</v>
      </c>
      <c r="C32" s="26"/>
      <c r="D32" s="26"/>
      <c r="E32" s="27" t="e">
        <f t="shared" si="6"/>
        <v>#DIV/0!</v>
      </c>
      <c r="F32" s="26"/>
      <c r="G32" s="26"/>
      <c r="H32" s="27" t="e">
        <f t="shared" si="7"/>
        <v>#DIV/0!</v>
      </c>
      <c r="I32" s="26"/>
      <c r="J32" s="26"/>
      <c r="K32" s="27" t="e">
        <f t="shared" si="8"/>
        <v>#DIV/0!</v>
      </c>
      <c r="L32" s="26"/>
      <c r="M32" s="26"/>
      <c r="N32" s="27" t="e">
        <f t="shared" si="9"/>
        <v>#DIV/0!</v>
      </c>
      <c r="O32" s="131">
        <f t="shared" si="10"/>
        <v>0</v>
      </c>
      <c r="P32" s="131">
        <f t="shared" si="10"/>
        <v>0</v>
      </c>
      <c r="Q32" s="27" t="e">
        <f t="shared" si="11"/>
        <v>#DIV/0!</v>
      </c>
    </row>
    <row r="33" spans="1:17" ht="12.75">
      <c r="A33" s="15"/>
      <c r="B33" s="208" t="s">
        <v>225</v>
      </c>
      <c r="C33" s="26"/>
      <c r="D33" s="26"/>
      <c r="E33" s="27" t="e">
        <f t="shared" si="6"/>
        <v>#DIV/0!</v>
      </c>
      <c r="F33" s="26"/>
      <c r="G33" s="26"/>
      <c r="H33" s="27" t="e">
        <f t="shared" si="7"/>
        <v>#DIV/0!</v>
      </c>
      <c r="I33" s="26"/>
      <c r="J33" s="26"/>
      <c r="K33" s="27" t="e">
        <f t="shared" si="8"/>
        <v>#DIV/0!</v>
      </c>
      <c r="L33" s="26"/>
      <c r="M33" s="26"/>
      <c r="N33" s="27" t="e">
        <f t="shared" si="9"/>
        <v>#DIV/0!</v>
      </c>
      <c r="O33" s="131">
        <f t="shared" si="10"/>
        <v>0</v>
      </c>
      <c r="P33" s="131">
        <f t="shared" si="10"/>
        <v>0</v>
      </c>
      <c r="Q33" s="27" t="e">
        <f t="shared" si="11"/>
        <v>#DIV/0!</v>
      </c>
    </row>
    <row r="34" spans="1:17" ht="12.75">
      <c r="A34" s="15"/>
      <c r="B34" s="208" t="s">
        <v>226</v>
      </c>
      <c r="C34" s="26"/>
      <c r="D34" s="26"/>
      <c r="E34" s="27" t="e">
        <f t="shared" si="6"/>
        <v>#DIV/0!</v>
      </c>
      <c r="F34" s="26"/>
      <c r="G34" s="26"/>
      <c r="H34" s="27" t="e">
        <f t="shared" si="7"/>
        <v>#DIV/0!</v>
      </c>
      <c r="I34" s="26"/>
      <c r="J34" s="26"/>
      <c r="K34" s="27" t="e">
        <f t="shared" si="8"/>
        <v>#DIV/0!</v>
      </c>
      <c r="L34" s="26"/>
      <c r="M34" s="26"/>
      <c r="N34" s="27" t="e">
        <f t="shared" si="9"/>
        <v>#DIV/0!</v>
      </c>
      <c r="O34" s="131">
        <f t="shared" si="10"/>
        <v>0</v>
      </c>
      <c r="P34" s="131">
        <f t="shared" si="10"/>
        <v>0</v>
      </c>
      <c r="Q34" s="27" t="e">
        <f t="shared" si="11"/>
        <v>#DIV/0!</v>
      </c>
    </row>
    <row r="35" spans="1:17" ht="12.75">
      <c r="A35" s="15"/>
      <c r="B35" s="208" t="s">
        <v>227</v>
      </c>
      <c r="C35" s="26"/>
      <c r="D35" s="26"/>
      <c r="E35" s="27" t="e">
        <f t="shared" si="6"/>
        <v>#DIV/0!</v>
      </c>
      <c r="F35" s="26"/>
      <c r="G35" s="26"/>
      <c r="H35" s="27" t="e">
        <f t="shared" si="7"/>
        <v>#DIV/0!</v>
      </c>
      <c r="I35" s="26"/>
      <c r="J35" s="26"/>
      <c r="K35" s="27" t="e">
        <f t="shared" si="8"/>
        <v>#DIV/0!</v>
      </c>
      <c r="L35" s="26"/>
      <c r="M35" s="26"/>
      <c r="N35" s="27" t="e">
        <f t="shared" si="9"/>
        <v>#DIV/0!</v>
      </c>
      <c r="O35" s="131">
        <f t="shared" si="10"/>
        <v>0</v>
      </c>
      <c r="P35" s="131">
        <f t="shared" si="10"/>
        <v>0</v>
      </c>
      <c r="Q35" s="27" t="e">
        <f t="shared" si="11"/>
        <v>#DIV/0!</v>
      </c>
    </row>
    <row r="36" spans="1:17" ht="12.75">
      <c r="A36" s="15"/>
      <c r="B36" s="208" t="s">
        <v>266</v>
      </c>
      <c r="C36" s="26"/>
      <c r="D36" s="26"/>
      <c r="E36" s="27" t="e">
        <f t="shared" si="6"/>
        <v>#DIV/0!</v>
      </c>
      <c r="F36" s="26"/>
      <c r="G36" s="26"/>
      <c r="H36" s="27" t="e">
        <f t="shared" si="7"/>
        <v>#DIV/0!</v>
      </c>
      <c r="I36" s="26"/>
      <c r="J36" s="26"/>
      <c r="K36" s="27" t="e">
        <f t="shared" si="8"/>
        <v>#DIV/0!</v>
      </c>
      <c r="L36" s="26"/>
      <c r="M36" s="26"/>
      <c r="N36" s="27" t="e">
        <f t="shared" si="9"/>
        <v>#DIV/0!</v>
      </c>
      <c r="O36" s="131">
        <f t="shared" si="10"/>
        <v>0</v>
      </c>
      <c r="P36" s="131">
        <f t="shared" si="10"/>
        <v>0</v>
      </c>
      <c r="Q36" s="27" t="e">
        <f t="shared" si="11"/>
        <v>#DIV/0!</v>
      </c>
    </row>
    <row r="37" spans="1:17" ht="12.75">
      <c r="A37" s="15"/>
      <c r="B37" s="208" t="s">
        <v>246</v>
      </c>
      <c r="C37" s="26"/>
      <c r="D37" s="26"/>
      <c r="E37" s="27" t="e">
        <f t="shared" si="6"/>
        <v>#DIV/0!</v>
      </c>
      <c r="F37" s="26"/>
      <c r="G37" s="26"/>
      <c r="H37" s="27" t="e">
        <f t="shared" si="7"/>
        <v>#DIV/0!</v>
      </c>
      <c r="I37" s="26"/>
      <c r="J37" s="26"/>
      <c r="K37" s="27" t="e">
        <f t="shared" si="8"/>
        <v>#DIV/0!</v>
      </c>
      <c r="L37" s="26"/>
      <c r="M37" s="26"/>
      <c r="N37" s="27" t="e">
        <f t="shared" si="9"/>
        <v>#DIV/0!</v>
      </c>
      <c r="O37" s="131">
        <f t="shared" si="10"/>
        <v>0</v>
      </c>
      <c r="P37" s="131">
        <f t="shared" si="10"/>
        <v>0</v>
      </c>
      <c r="Q37" s="27" t="e">
        <f t="shared" si="11"/>
        <v>#DIV/0!</v>
      </c>
    </row>
    <row r="38" spans="1:17" ht="12.75">
      <c r="A38" s="15"/>
      <c r="B38" s="208" t="s">
        <v>247</v>
      </c>
      <c r="C38" s="26"/>
      <c r="D38" s="26"/>
      <c r="E38" s="27" t="e">
        <f t="shared" si="6"/>
        <v>#DIV/0!</v>
      </c>
      <c r="F38" s="26"/>
      <c r="G38" s="26"/>
      <c r="H38" s="27" t="e">
        <f t="shared" si="7"/>
        <v>#DIV/0!</v>
      </c>
      <c r="I38" s="26"/>
      <c r="J38" s="26"/>
      <c r="K38" s="27" t="e">
        <f t="shared" si="8"/>
        <v>#DIV/0!</v>
      </c>
      <c r="L38" s="26"/>
      <c r="M38" s="26"/>
      <c r="N38" s="27" t="e">
        <f t="shared" si="9"/>
        <v>#DIV/0!</v>
      </c>
      <c r="O38" s="131">
        <f t="shared" si="10"/>
        <v>0</v>
      </c>
      <c r="P38" s="131">
        <f t="shared" si="10"/>
        <v>0</v>
      </c>
      <c r="Q38" s="27" t="e">
        <f t="shared" si="11"/>
        <v>#DIV/0!</v>
      </c>
    </row>
    <row r="39" spans="1:17" ht="12.75">
      <c r="A39" s="15"/>
      <c r="B39" s="208" t="s">
        <v>248</v>
      </c>
      <c r="C39" s="26"/>
      <c r="D39" s="26"/>
      <c r="E39" s="27" t="e">
        <f t="shared" si="6"/>
        <v>#DIV/0!</v>
      </c>
      <c r="F39" s="26"/>
      <c r="G39" s="26"/>
      <c r="H39" s="27" t="e">
        <f t="shared" si="7"/>
        <v>#DIV/0!</v>
      </c>
      <c r="I39" s="26"/>
      <c r="J39" s="26"/>
      <c r="K39" s="27" t="e">
        <f t="shared" si="8"/>
        <v>#DIV/0!</v>
      </c>
      <c r="L39" s="26"/>
      <c r="M39" s="26"/>
      <c r="N39" s="27" t="e">
        <f t="shared" si="9"/>
        <v>#DIV/0!</v>
      </c>
      <c r="O39" s="131">
        <f t="shared" si="10"/>
        <v>0</v>
      </c>
      <c r="P39" s="131">
        <f t="shared" si="10"/>
        <v>0</v>
      </c>
      <c r="Q39" s="27" t="e">
        <f t="shared" si="11"/>
        <v>#DIV/0!</v>
      </c>
    </row>
    <row r="40" spans="1:17" s="17" customFormat="1" ht="12.75">
      <c r="A40" s="15"/>
      <c r="B40" s="208" t="s">
        <v>249</v>
      </c>
      <c r="C40" s="26"/>
      <c r="D40" s="26"/>
      <c r="E40" s="27" t="e">
        <f t="shared" si="6"/>
        <v>#DIV/0!</v>
      </c>
      <c r="F40" s="26"/>
      <c r="G40" s="26"/>
      <c r="H40" s="27" t="e">
        <f t="shared" si="7"/>
        <v>#DIV/0!</v>
      </c>
      <c r="I40" s="26"/>
      <c r="J40" s="26"/>
      <c r="K40" s="27" t="e">
        <f t="shared" si="8"/>
        <v>#DIV/0!</v>
      </c>
      <c r="L40" s="26"/>
      <c r="M40" s="26"/>
      <c r="N40" s="27" t="e">
        <f t="shared" si="9"/>
        <v>#DIV/0!</v>
      </c>
      <c r="O40" s="131">
        <f t="shared" si="10"/>
        <v>0</v>
      </c>
      <c r="P40" s="131">
        <f t="shared" si="10"/>
        <v>0</v>
      </c>
      <c r="Q40" s="27" t="e">
        <f t="shared" si="11"/>
        <v>#DIV/0!</v>
      </c>
    </row>
    <row r="41" spans="1:17" ht="12.75">
      <c r="A41" s="15"/>
      <c r="B41" s="208" t="s">
        <v>251</v>
      </c>
      <c r="C41" s="26"/>
      <c r="D41" s="26"/>
      <c r="E41" s="27" t="e">
        <f t="shared" si="6"/>
        <v>#DIV/0!</v>
      </c>
      <c r="F41" s="26"/>
      <c r="G41" s="26"/>
      <c r="H41" s="27" t="e">
        <f t="shared" si="7"/>
        <v>#DIV/0!</v>
      </c>
      <c r="I41" s="26"/>
      <c r="J41" s="26"/>
      <c r="K41" s="27" t="e">
        <f t="shared" si="8"/>
        <v>#DIV/0!</v>
      </c>
      <c r="L41" s="26"/>
      <c r="M41" s="26"/>
      <c r="N41" s="27" t="e">
        <f t="shared" si="9"/>
        <v>#DIV/0!</v>
      </c>
      <c r="O41" s="131">
        <f t="shared" si="10"/>
        <v>0</v>
      </c>
      <c r="P41" s="131">
        <f t="shared" si="10"/>
        <v>0</v>
      </c>
      <c r="Q41" s="27" t="e">
        <f t="shared" si="11"/>
        <v>#DIV/0!</v>
      </c>
    </row>
    <row r="42" spans="1:17" ht="12.75">
      <c r="A42" s="15"/>
      <c r="B42" s="208" t="s">
        <v>253</v>
      </c>
      <c r="C42" s="26"/>
      <c r="D42" s="26"/>
      <c r="E42" s="27" t="e">
        <f t="shared" si="6"/>
        <v>#DIV/0!</v>
      </c>
      <c r="F42" s="26"/>
      <c r="G42" s="26"/>
      <c r="H42" s="27" t="e">
        <f t="shared" si="7"/>
        <v>#DIV/0!</v>
      </c>
      <c r="I42" s="26"/>
      <c r="J42" s="26"/>
      <c r="K42" s="27" t="e">
        <f t="shared" si="8"/>
        <v>#DIV/0!</v>
      </c>
      <c r="L42" s="26"/>
      <c r="M42" s="26"/>
      <c r="N42" s="27" t="e">
        <f t="shared" si="9"/>
        <v>#DIV/0!</v>
      </c>
      <c r="O42" s="131">
        <f t="shared" si="10"/>
        <v>0</v>
      </c>
      <c r="P42" s="131">
        <f t="shared" si="10"/>
        <v>0</v>
      </c>
      <c r="Q42" s="27" t="e">
        <f t="shared" si="11"/>
        <v>#DIV/0!</v>
      </c>
    </row>
    <row r="43" spans="1:17" ht="13.5" thickBot="1">
      <c r="A43" s="15"/>
      <c r="B43" s="20"/>
      <c r="C43" s="187"/>
      <c r="D43" s="187"/>
      <c r="E43" s="188"/>
      <c r="F43" s="187"/>
      <c r="G43" s="187"/>
      <c r="H43" s="188"/>
      <c r="I43" s="187"/>
      <c r="J43" s="187"/>
      <c r="K43" s="188"/>
      <c r="L43" s="187"/>
      <c r="M43" s="187"/>
      <c r="N43" s="188"/>
      <c r="O43" s="189"/>
      <c r="P43" s="189"/>
      <c r="Q43" s="188"/>
    </row>
    <row r="44" spans="1:17" s="13" customFormat="1" ht="13.5" thickBot="1">
      <c r="A44" s="15"/>
      <c r="B44" s="31" t="s">
        <v>1</v>
      </c>
      <c r="C44" s="139">
        <f>SUM(C26:C42)</f>
        <v>3</v>
      </c>
      <c r="D44" s="139">
        <f>SUM(D26:D42)</f>
        <v>3</v>
      </c>
      <c r="E44" s="190">
        <f>C44/D44</f>
        <v>1</v>
      </c>
      <c r="F44" s="139">
        <f>SUM(F26:F42)</f>
        <v>4</v>
      </c>
      <c r="G44" s="139">
        <f>SUM(G26:G42)</f>
        <v>3</v>
      </c>
      <c r="H44" s="190">
        <f>F44/G44</f>
        <v>1.3333333333333333</v>
      </c>
      <c r="I44" s="139">
        <f>SUM(I26:I42)</f>
        <v>3</v>
      </c>
      <c r="J44" s="139">
        <f>SUM(J26:J42)</f>
        <v>3</v>
      </c>
      <c r="K44" s="190">
        <f>I44/J44</f>
        <v>1</v>
      </c>
      <c r="L44" s="139">
        <f>SUM(L26:L42)</f>
        <v>3.3333333333333335</v>
      </c>
      <c r="M44" s="139">
        <f>SUM(M26:M42)</f>
        <v>3</v>
      </c>
      <c r="N44" s="190">
        <f>L44/M44</f>
        <v>1.1111111111111112</v>
      </c>
      <c r="O44" s="139">
        <f>SUM(O26:O42)</f>
        <v>13.333333333333334</v>
      </c>
      <c r="P44" s="139">
        <f>SUM(P26:P42)</f>
        <v>12</v>
      </c>
      <c r="Q44" s="190">
        <f>O44/P44</f>
        <v>1.1111111111111112</v>
      </c>
    </row>
    <row r="45" spans="1:17" ht="12.75">
      <c r="A45" s="15"/>
      <c r="B45" s="14"/>
      <c r="C45" s="140"/>
      <c r="D45" s="140"/>
      <c r="E45" s="140"/>
      <c r="F45" s="140"/>
      <c r="G45" s="140"/>
      <c r="H45" s="140"/>
      <c r="I45" s="140"/>
      <c r="J45" s="140"/>
      <c r="K45" s="140"/>
      <c r="L45" s="140"/>
      <c r="M45" s="140"/>
      <c r="N45" s="140"/>
      <c r="O45" s="140"/>
      <c r="P45" s="140"/>
      <c r="Q45" s="140"/>
    </row>
    <row r="46" spans="1:17" ht="12.75">
      <c r="A46" s="15" t="s">
        <v>205</v>
      </c>
      <c r="B46" s="14" t="s">
        <v>548</v>
      </c>
      <c r="C46" s="140"/>
      <c r="D46" s="140"/>
      <c r="E46" s="140"/>
      <c r="F46" s="140"/>
      <c r="G46" s="140"/>
      <c r="H46" s="140"/>
      <c r="I46" s="140"/>
      <c r="J46" s="140"/>
      <c r="K46" s="140"/>
      <c r="L46" s="140"/>
      <c r="M46" s="140"/>
      <c r="N46" s="140"/>
      <c r="O46" s="140"/>
      <c r="P46" s="140"/>
      <c r="Q46" s="140"/>
    </row>
    <row r="47" spans="1:17" ht="12.75">
      <c r="A47" s="15"/>
      <c r="B47" s="14"/>
      <c r="C47" s="140"/>
      <c r="D47" s="140"/>
      <c r="E47" s="140"/>
      <c r="F47" s="140"/>
      <c r="G47" s="140"/>
      <c r="H47" s="140"/>
      <c r="I47" s="140"/>
      <c r="J47" s="140"/>
      <c r="K47" s="140"/>
      <c r="L47" s="140"/>
      <c r="M47" s="140"/>
      <c r="N47" s="140"/>
      <c r="O47" s="140"/>
      <c r="P47" s="140"/>
      <c r="Q47" s="140"/>
    </row>
    <row r="48" spans="1:17" ht="12.75">
      <c r="A48" s="15"/>
      <c r="B48" s="208" t="s">
        <v>549</v>
      </c>
      <c r="C48" s="26">
        <v>3</v>
      </c>
      <c r="D48" s="26">
        <v>3</v>
      </c>
      <c r="E48" s="27">
        <f aca="true" t="shared" si="12" ref="E48:E53">C48/D48</f>
        <v>1</v>
      </c>
      <c r="F48" s="26">
        <v>3</v>
      </c>
      <c r="G48" s="26">
        <v>3</v>
      </c>
      <c r="H48" s="27">
        <f aca="true" t="shared" si="13" ref="H48:H53">F48/G48</f>
        <v>1</v>
      </c>
      <c r="I48" s="26">
        <v>3</v>
      </c>
      <c r="J48" s="26">
        <v>3</v>
      </c>
      <c r="K48" s="27">
        <f aca="true" t="shared" si="14" ref="K48:K53">I48/J48</f>
        <v>1</v>
      </c>
      <c r="L48" s="26">
        <f>(I48+F48+C48)/3</f>
        <v>3</v>
      </c>
      <c r="M48" s="26">
        <v>3</v>
      </c>
      <c r="N48" s="27">
        <f aca="true" t="shared" si="15" ref="N48:N53">L48/M48</f>
        <v>1</v>
      </c>
      <c r="O48" s="131">
        <f aca="true" t="shared" si="16" ref="O48:P53">C48+F48+I48+L48</f>
        <v>12</v>
      </c>
      <c r="P48" s="131">
        <f t="shared" si="16"/>
        <v>12</v>
      </c>
      <c r="Q48" s="27">
        <f aca="true" t="shared" si="17" ref="Q48:Q53">O48/P48</f>
        <v>1</v>
      </c>
    </row>
    <row r="49" spans="1:17" s="13" customFormat="1" ht="12.75">
      <c r="A49" s="33"/>
      <c r="B49" s="208" t="s">
        <v>316</v>
      </c>
      <c r="C49" s="26"/>
      <c r="D49" s="26"/>
      <c r="E49" s="27" t="e">
        <f t="shared" si="12"/>
        <v>#DIV/0!</v>
      </c>
      <c r="F49" s="26"/>
      <c r="G49" s="26"/>
      <c r="H49" s="27" t="e">
        <f t="shared" si="13"/>
        <v>#DIV/0!</v>
      </c>
      <c r="I49" s="26"/>
      <c r="J49" s="26"/>
      <c r="K49" s="27" t="e">
        <f t="shared" si="14"/>
        <v>#DIV/0!</v>
      </c>
      <c r="L49" s="26"/>
      <c r="M49" s="26"/>
      <c r="N49" s="27" t="e">
        <f t="shared" si="15"/>
        <v>#DIV/0!</v>
      </c>
      <c r="O49" s="131">
        <f t="shared" si="16"/>
        <v>0</v>
      </c>
      <c r="P49" s="131">
        <f t="shared" si="16"/>
        <v>0</v>
      </c>
      <c r="Q49" s="27" t="e">
        <f t="shared" si="17"/>
        <v>#DIV/0!</v>
      </c>
    </row>
    <row r="50" spans="1:17" ht="12.75">
      <c r="A50" s="33"/>
      <c r="B50" s="208" t="s">
        <v>550</v>
      </c>
      <c r="C50" s="26"/>
      <c r="D50" s="26"/>
      <c r="E50" s="27" t="e">
        <f t="shared" si="12"/>
        <v>#DIV/0!</v>
      </c>
      <c r="F50" s="26"/>
      <c r="G50" s="26"/>
      <c r="H50" s="27" t="e">
        <f t="shared" si="13"/>
        <v>#DIV/0!</v>
      </c>
      <c r="I50" s="26"/>
      <c r="J50" s="26"/>
      <c r="K50" s="27" t="e">
        <f t="shared" si="14"/>
        <v>#DIV/0!</v>
      </c>
      <c r="L50" s="26"/>
      <c r="M50" s="26"/>
      <c r="N50" s="27" t="e">
        <f t="shared" si="15"/>
        <v>#DIV/0!</v>
      </c>
      <c r="O50" s="131">
        <f t="shared" si="16"/>
        <v>0</v>
      </c>
      <c r="P50" s="131">
        <f t="shared" si="16"/>
        <v>0</v>
      </c>
      <c r="Q50" s="27" t="e">
        <f t="shared" si="17"/>
        <v>#DIV/0!</v>
      </c>
    </row>
    <row r="51" spans="1:17" ht="12.75">
      <c r="A51" s="33"/>
      <c r="B51" s="208" t="s">
        <v>551</v>
      </c>
      <c r="C51" s="26"/>
      <c r="D51" s="26"/>
      <c r="E51" s="27" t="e">
        <f t="shared" si="12"/>
        <v>#DIV/0!</v>
      </c>
      <c r="F51" s="26"/>
      <c r="G51" s="26"/>
      <c r="H51" s="27" t="e">
        <f t="shared" si="13"/>
        <v>#DIV/0!</v>
      </c>
      <c r="I51" s="26"/>
      <c r="J51" s="26"/>
      <c r="K51" s="27" t="e">
        <f t="shared" si="14"/>
        <v>#DIV/0!</v>
      </c>
      <c r="L51" s="26"/>
      <c r="M51" s="26"/>
      <c r="N51" s="27" t="e">
        <f t="shared" si="15"/>
        <v>#DIV/0!</v>
      </c>
      <c r="O51" s="131">
        <f t="shared" si="16"/>
        <v>0</v>
      </c>
      <c r="P51" s="131">
        <f t="shared" si="16"/>
        <v>0</v>
      </c>
      <c r="Q51" s="27" t="e">
        <f t="shared" si="17"/>
        <v>#DIV/0!</v>
      </c>
    </row>
    <row r="52" spans="1:17" ht="12.75">
      <c r="A52" s="33"/>
      <c r="B52" s="208" t="s">
        <v>552</v>
      </c>
      <c r="C52" s="26"/>
      <c r="D52" s="26"/>
      <c r="E52" s="27" t="e">
        <f t="shared" si="12"/>
        <v>#DIV/0!</v>
      </c>
      <c r="F52" s="26"/>
      <c r="G52" s="26"/>
      <c r="H52" s="27" t="e">
        <f t="shared" si="13"/>
        <v>#DIV/0!</v>
      </c>
      <c r="I52" s="26"/>
      <c r="J52" s="26"/>
      <c r="K52" s="27" t="e">
        <f t="shared" si="14"/>
        <v>#DIV/0!</v>
      </c>
      <c r="L52" s="26"/>
      <c r="M52" s="26"/>
      <c r="N52" s="27" t="e">
        <f t="shared" si="15"/>
        <v>#DIV/0!</v>
      </c>
      <c r="O52" s="131">
        <f t="shared" si="16"/>
        <v>0</v>
      </c>
      <c r="P52" s="131">
        <f t="shared" si="16"/>
        <v>0</v>
      </c>
      <c r="Q52" s="27" t="e">
        <f t="shared" si="17"/>
        <v>#DIV/0!</v>
      </c>
    </row>
    <row r="53" spans="1:17" ht="12.75">
      <c r="A53" s="15"/>
      <c r="B53" s="208" t="s">
        <v>553</v>
      </c>
      <c r="C53" s="26"/>
      <c r="D53" s="26"/>
      <c r="E53" s="27" t="e">
        <f t="shared" si="12"/>
        <v>#DIV/0!</v>
      </c>
      <c r="F53" s="26"/>
      <c r="G53" s="26"/>
      <c r="H53" s="27" t="e">
        <f t="shared" si="13"/>
        <v>#DIV/0!</v>
      </c>
      <c r="I53" s="26"/>
      <c r="J53" s="26"/>
      <c r="K53" s="27" t="e">
        <f t="shared" si="14"/>
        <v>#DIV/0!</v>
      </c>
      <c r="L53" s="26"/>
      <c r="M53" s="26"/>
      <c r="N53" s="27" t="e">
        <f t="shared" si="15"/>
        <v>#DIV/0!</v>
      </c>
      <c r="O53" s="131">
        <f t="shared" si="16"/>
        <v>0</v>
      </c>
      <c r="P53" s="131">
        <f t="shared" si="16"/>
        <v>0</v>
      </c>
      <c r="Q53" s="27" t="e">
        <f t="shared" si="17"/>
        <v>#DIV/0!</v>
      </c>
    </row>
    <row r="54" spans="1:17" ht="13.5" thickBot="1">
      <c r="A54" s="15"/>
      <c r="B54" s="14"/>
      <c r="C54" s="187"/>
      <c r="D54" s="187"/>
      <c r="E54" s="188"/>
      <c r="F54" s="187"/>
      <c r="G54" s="187"/>
      <c r="H54" s="188"/>
      <c r="I54" s="187"/>
      <c r="J54" s="187"/>
      <c r="K54" s="188"/>
      <c r="L54" s="187"/>
      <c r="M54" s="187"/>
      <c r="N54" s="188"/>
      <c r="O54" s="189"/>
      <c r="P54" s="189"/>
      <c r="Q54" s="188"/>
    </row>
    <row r="55" spans="1:17" ht="13.5" thickBot="1">
      <c r="A55" s="15"/>
      <c r="B55" s="31" t="s">
        <v>312</v>
      </c>
      <c r="C55" s="139">
        <f>SUM(C48:C53)</f>
        <v>3</v>
      </c>
      <c r="D55" s="139">
        <f>SUM(D48:D53)</f>
        <v>3</v>
      </c>
      <c r="E55" s="190">
        <f>C55/D55</f>
        <v>1</v>
      </c>
      <c r="F55" s="139">
        <f>SUM(F48:F53)</f>
        <v>3</v>
      </c>
      <c r="G55" s="139">
        <f>SUM(G48:G53)</f>
        <v>3</v>
      </c>
      <c r="H55" s="190">
        <f>F55/G55</f>
        <v>1</v>
      </c>
      <c r="I55" s="139">
        <f>SUM(I48:I53)</f>
        <v>3</v>
      </c>
      <c r="J55" s="139">
        <f>SUM(J48:J53)</f>
        <v>3</v>
      </c>
      <c r="K55" s="190">
        <f>I55/J55</f>
        <v>1</v>
      </c>
      <c r="L55" s="139">
        <f>SUM(L48:L53)</f>
        <v>3</v>
      </c>
      <c r="M55" s="139">
        <f>SUM(M48:M53)</f>
        <v>3</v>
      </c>
      <c r="N55" s="190">
        <f>L55/M55</f>
        <v>1</v>
      </c>
      <c r="O55" s="139">
        <f>SUM(O48:O53)</f>
        <v>12</v>
      </c>
      <c r="P55" s="139">
        <f>SUM(P48:P53)</f>
        <v>12</v>
      </c>
      <c r="Q55" s="190">
        <f>O55/P55</f>
        <v>1</v>
      </c>
    </row>
    <row r="56" spans="1:17" ht="12.75">
      <c r="A56" s="15" t="s">
        <v>206</v>
      </c>
      <c r="B56" s="14" t="s">
        <v>554</v>
      </c>
      <c r="C56" s="140"/>
      <c r="D56" s="140"/>
      <c r="E56" s="140"/>
      <c r="F56" s="140"/>
      <c r="G56" s="140"/>
      <c r="H56" s="140"/>
      <c r="I56" s="140"/>
      <c r="J56" s="140"/>
      <c r="K56" s="140"/>
      <c r="L56" s="140"/>
      <c r="M56" s="140"/>
      <c r="N56" s="140"/>
      <c r="O56" s="140"/>
      <c r="P56" s="140"/>
      <c r="Q56" s="140"/>
    </row>
    <row r="57" spans="1:17" ht="12.75">
      <c r="A57" s="15"/>
      <c r="B57" s="14"/>
      <c r="C57" s="140"/>
      <c r="D57" s="140"/>
      <c r="E57" s="140"/>
      <c r="F57" s="140"/>
      <c r="G57" s="140"/>
      <c r="H57" s="140"/>
      <c r="I57" s="140"/>
      <c r="J57" s="140"/>
      <c r="K57" s="140"/>
      <c r="L57" s="140"/>
      <c r="M57" s="140"/>
      <c r="N57" s="140"/>
      <c r="O57" s="140"/>
      <c r="P57" s="140"/>
      <c r="Q57" s="140"/>
    </row>
    <row r="58" spans="1:17" s="13" customFormat="1" ht="12.75">
      <c r="A58" s="15"/>
      <c r="B58" s="208" t="s">
        <v>322</v>
      </c>
      <c r="C58" s="26"/>
      <c r="D58" s="26"/>
      <c r="E58" s="27" t="e">
        <f aca="true" t="shared" si="18" ref="E58:E66">C58/D58</f>
        <v>#DIV/0!</v>
      </c>
      <c r="F58" s="26"/>
      <c r="G58" s="26"/>
      <c r="H58" s="27" t="e">
        <f aca="true" t="shared" si="19" ref="H58:H66">F58/G58</f>
        <v>#DIV/0!</v>
      </c>
      <c r="I58" s="26"/>
      <c r="J58" s="26">
        <v>1</v>
      </c>
      <c r="K58" s="27">
        <f aca="true" t="shared" si="20" ref="K58:K66">I58/J58</f>
        <v>0</v>
      </c>
      <c r="L58" s="26"/>
      <c r="M58" s="26"/>
      <c r="N58" s="27" t="e">
        <f>L58/M58</f>
        <v>#DIV/0!</v>
      </c>
      <c r="O58" s="131">
        <f aca="true" t="shared" si="21" ref="O58:P66">C58+F58+I58+L58</f>
        <v>0</v>
      </c>
      <c r="P58" s="131">
        <f t="shared" si="21"/>
        <v>1</v>
      </c>
      <c r="Q58" s="27">
        <f aca="true" t="shared" si="22" ref="Q58:Q66">O58/P58</f>
        <v>0</v>
      </c>
    </row>
    <row r="59" spans="1:17" ht="12.75">
      <c r="A59" s="15"/>
      <c r="B59" s="208" t="s">
        <v>555</v>
      </c>
      <c r="C59" s="26"/>
      <c r="D59" s="26"/>
      <c r="E59" s="27" t="e">
        <f t="shared" si="18"/>
        <v>#DIV/0!</v>
      </c>
      <c r="F59" s="26"/>
      <c r="G59" s="26"/>
      <c r="H59" s="27" t="e">
        <f t="shared" si="19"/>
        <v>#DIV/0!</v>
      </c>
      <c r="I59" s="26"/>
      <c r="J59" s="26">
        <v>1</v>
      </c>
      <c r="K59" s="27">
        <f t="shared" si="20"/>
        <v>0</v>
      </c>
      <c r="L59" s="26"/>
      <c r="M59" s="26"/>
      <c r="N59" s="27" t="e">
        <f aca="true" t="shared" si="23" ref="N59:N66">L59/M59</f>
        <v>#DIV/0!</v>
      </c>
      <c r="O59" s="131">
        <f t="shared" si="21"/>
        <v>0</v>
      </c>
      <c r="P59" s="131">
        <f t="shared" si="21"/>
        <v>1</v>
      </c>
      <c r="Q59" s="27">
        <f t="shared" si="22"/>
        <v>0</v>
      </c>
    </row>
    <row r="60" spans="1:17" ht="12.75">
      <c r="A60" s="15"/>
      <c r="B60" s="208" t="s">
        <v>556</v>
      </c>
      <c r="C60" s="26"/>
      <c r="D60" s="26"/>
      <c r="E60" s="27" t="e">
        <f t="shared" si="18"/>
        <v>#DIV/0!</v>
      </c>
      <c r="F60" s="26"/>
      <c r="G60" s="26"/>
      <c r="H60" s="27" t="e">
        <f t="shared" si="19"/>
        <v>#DIV/0!</v>
      </c>
      <c r="I60" s="26"/>
      <c r="J60" s="26"/>
      <c r="K60" s="27" t="e">
        <f t="shared" si="20"/>
        <v>#DIV/0!</v>
      </c>
      <c r="L60" s="26"/>
      <c r="M60" s="26"/>
      <c r="N60" s="27" t="e">
        <f t="shared" si="23"/>
        <v>#DIV/0!</v>
      </c>
      <c r="O60" s="131">
        <f t="shared" si="21"/>
        <v>0</v>
      </c>
      <c r="P60" s="131">
        <f t="shared" si="21"/>
        <v>0</v>
      </c>
      <c r="Q60" s="27" t="e">
        <f t="shared" si="22"/>
        <v>#DIV/0!</v>
      </c>
    </row>
    <row r="61" spans="1:17" ht="12.75">
      <c r="A61" s="15"/>
      <c r="B61" s="208" t="s">
        <v>557</v>
      </c>
      <c r="C61" s="26"/>
      <c r="D61" s="26"/>
      <c r="E61" s="27" t="e">
        <f t="shared" si="18"/>
        <v>#DIV/0!</v>
      </c>
      <c r="F61" s="26"/>
      <c r="G61" s="26"/>
      <c r="H61" s="27" t="e">
        <f t="shared" si="19"/>
        <v>#DIV/0!</v>
      </c>
      <c r="I61" s="26"/>
      <c r="J61" s="26"/>
      <c r="K61" s="27" t="e">
        <f t="shared" si="20"/>
        <v>#DIV/0!</v>
      </c>
      <c r="L61" s="26"/>
      <c r="M61" s="26"/>
      <c r="N61" s="27" t="e">
        <f t="shared" si="23"/>
        <v>#DIV/0!</v>
      </c>
      <c r="O61" s="131">
        <f t="shared" si="21"/>
        <v>0</v>
      </c>
      <c r="P61" s="131">
        <f t="shared" si="21"/>
        <v>0</v>
      </c>
      <c r="Q61" s="27" t="e">
        <f t="shared" si="22"/>
        <v>#DIV/0!</v>
      </c>
    </row>
    <row r="62" spans="1:17" ht="12.75">
      <c r="A62" s="15"/>
      <c r="B62" s="208" t="s">
        <v>558</v>
      </c>
      <c r="C62" s="26"/>
      <c r="D62" s="26"/>
      <c r="E62" s="27" t="e">
        <f t="shared" si="18"/>
        <v>#DIV/0!</v>
      </c>
      <c r="F62" s="26"/>
      <c r="G62" s="26"/>
      <c r="H62" s="27" t="e">
        <f t="shared" si="19"/>
        <v>#DIV/0!</v>
      </c>
      <c r="I62" s="26"/>
      <c r="J62" s="26"/>
      <c r="K62" s="27" t="e">
        <f t="shared" si="20"/>
        <v>#DIV/0!</v>
      </c>
      <c r="L62" s="26"/>
      <c r="M62" s="26"/>
      <c r="N62" s="27" t="e">
        <f t="shared" si="23"/>
        <v>#DIV/0!</v>
      </c>
      <c r="O62" s="131">
        <f t="shared" si="21"/>
        <v>0</v>
      </c>
      <c r="P62" s="131">
        <f t="shared" si="21"/>
        <v>0</v>
      </c>
      <c r="Q62" s="27" t="e">
        <f t="shared" si="22"/>
        <v>#DIV/0!</v>
      </c>
    </row>
    <row r="63" spans="1:17" ht="12.75">
      <c r="A63" s="15"/>
      <c r="B63" s="208" t="s">
        <v>559</v>
      </c>
      <c r="C63" s="26"/>
      <c r="D63" s="26"/>
      <c r="E63" s="27" t="e">
        <f t="shared" si="18"/>
        <v>#DIV/0!</v>
      </c>
      <c r="F63" s="26"/>
      <c r="G63" s="26"/>
      <c r="H63" s="27" t="e">
        <f t="shared" si="19"/>
        <v>#DIV/0!</v>
      </c>
      <c r="I63" s="26"/>
      <c r="J63" s="26"/>
      <c r="K63" s="27" t="e">
        <f t="shared" si="20"/>
        <v>#DIV/0!</v>
      </c>
      <c r="L63" s="26"/>
      <c r="M63" s="26"/>
      <c r="N63" s="27" t="e">
        <f t="shared" si="23"/>
        <v>#DIV/0!</v>
      </c>
      <c r="O63" s="131">
        <f t="shared" si="21"/>
        <v>0</v>
      </c>
      <c r="P63" s="131">
        <f t="shared" si="21"/>
        <v>0</v>
      </c>
      <c r="Q63" s="27" t="e">
        <f t="shared" si="22"/>
        <v>#DIV/0!</v>
      </c>
    </row>
    <row r="64" spans="1:17" ht="12.75">
      <c r="A64" s="15"/>
      <c r="B64" s="208" t="s">
        <v>560</v>
      </c>
      <c r="C64" s="26"/>
      <c r="D64" s="26"/>
      <c r="E64" s="27" t="e">
        <f t="shared" si="18"/>
        <v>#DIV/0!</v>
      </c>
      <c r="F64" s="26"/>
      <c r="G64" s="26"/>
      <c r="H64" s="27" t="e">
        <f t="shared" si="19"/>
        <v>#DIV/0!</v>
      </c>
      <c r="I64" s="26"/>
      <c r="J64" s="26"/>
      <c r="K64" s="27" t="e">
        <f t="shared" si="20"/>
        <v>#DIV/0!</v>
      </c>
      <c r="L64" s="26"/>
      <c r="M64" s="26"/>
      <c r="N64" s="27" t="e">
        <f t="shared" si="23"/>
        <v>#DIV/0!</v>
      </c>
      <c r="O64" s="131">
        <f t="shared" si="21"/>
        <v>0</v>
      </c>
      <c r="P64" s="131">
        <f t="shared" si="21"/>
        <v>0</v>
      </c>
      <c r="Q64" s="27" t="e">
        <f t="shared" si="22"/>
        <v>#DIV/0!</v>
      </c>
    </row>
    <row r="65" spans="1:17" ht="12.75">
      <c r="A65" s="15"/>
      <c r="B65" s="208" t="s">
        <v>561</v>
      </c>
      <c r="C65" s="26"/>
      <c r="D65" s="26"/>
      <c r="E65" s="27" t="e">
        <f t="shared" si="18"/>
        <v>#DIV/0!</v>
      </c>
      <c r="F65" s="26"/>
      <c r="G65" s="26"/>
      <c r="H65" s="27" t="e">
        <f t="shared" si="19"/>
        <v>#DIV/0!</v>
      </c>
      <c r="I65" s="26"/>
      <c r="J65" s="26"/>
      <c r="K65" s="27" t="e">
        <f t="shared" si="20"/>
        <v>#DIV/0!</v>
      </c>
      <c r="L65" s="26"/>
      <c r="M65" s="26"/>
      <c r="N65" s="27" t="e">
        <f t="shared" si="23"/>
        <v>#DIV/0!</v>
      </c>
      <c r="O65" s="131">
        <f t="shared" si="21"/>
        <v>0</v>
      </c>
      <c r="P65" s="131">
        <f t="shared" si="21"/>
        <v>0</v>
      </c>
      <c r="Q65" s="27" t="e">
        <f t="shared" si="22"/>
        <v>#DIV/0!</v>
      </c>
    </row>
    <row r="66" spans="1:17" ht="12.75">
      <c r="A66" s="15"/>
      <c r="B66" s="208" t="s">
        <v>327</v>
      </c>
      <c r="C66" s="26"/>
      <c r="D66" s="26"/>
      <c r="E66" s="27" t="e">
        <f t="shared" si="18"/>
        <v>#DIV/0!</v>
      </c>
      <c r="F66" s="26"/>
      <c r="G66" s="26"/>
      <c r="H66" s="27" t="e">
        <f t="shared" si="19"/>
        <v>#DIV/0!</v>
      </c>
      <c r="I66" s="26"/>
      <c r="J66" s="26"/>
      <c r="K66" s="27" t="e">
        <f t="shared" si="20"/>
        <v>#DIV/0!</v>
      </c>
      <c r="L66" s="26"/>
      <c r="M66" s="26"/>
      <c r="N66" s="27" t="e">
        <f t="shared" si="23"/>
        <v>#DIV/0!</v>
      </c>
      <c r="O66" s="131">
        <f t="shared" si="21"/>
        <v>0</v>
      </c>
      <c r="P66" s="131">
        <f t="shared" si="21"/>
        <v>0</v>
      </c>
      <c r="Q66" s="27" t="e">
        <f t="shared" si="22"/>
        <v>#DIV/0!</v>
      </c>
    </row>
    <row r="67" spans="1:17" ht="13.5" thickBot="1">
      <c r="A67" s="15"/>
      <c r="B67" s="14"/>
      <c r="C67" s="187"/>
      <c r="D67" s="187"/>
      <c r="E67" s="188"/>
      <c r="F67" s="187"/>
      <c r="G67" s="187"/>
      <c r="H67" s="188"/>
      <c r="I67" s="187"/>
      <c r="J67" s="187"/>
      <c r="K67" s="188"/>
      <c r="L67" s="187"/>
      <c r="M67" s="187"/>
      <c r="N67" s="188"/>
      <c r="O67" s="189"/>
      <c r="P67" s="189"/>
      <c r="Q67" s="188"/>
    </row>
    <row r="68" spans="1:17" ht="13.5" thickBot="1">
      <c r="A68" s="15"/>
      <c r="B68" s="31" t="s">
        <v>312</v>
      </c>
      <c r="C68" s="139"/>
      <c r="D68" s="139">
        <f>SUM(D58:D66)</f>
        <v>0</v>
      </c>
      <c r="E68" s="190" t="e">
        <f>C68/D68</f>
        <v>#DIV/0!</v>
      </c>
      <c r="F68" s="139"/>
      <c r="G68" s="139">
        <f>SUM(G58:G66)</f>
        <v>0</v>
      </c>
      <c r="H68" s="190" t="e">
        <f>F68/G68</f>
        <v>#DIV/0!</v>
      </c>
      <c r="I68" s="139">
        <f>SUM(I58:I66)</f>
        <v>0</v>
      </c>
      <c r="J68" s="139">
        <f>SUM(J58:J66)</f>
        <v>2</v>
      </c>
      <c r="K68" s="190">
        <f>I68/J68</f>
        <v>0</v>
      </c>
      <c r="L68" s="139">
        <f>SUM(L58:L66)</f>
        <v>0</v>
      </c>
      <c r="M68" s="139">
        <f>SUM(M58:M66)</f>
        <v>0</v>
      </c>
      <c r="N68" s="190" t="e">
        <f>L68/M68</f>
        <v>#DIV/0!</v>
      </c>
      <c r="O68" s="139">
        <f>SUM(O58:O66)</f>
        <v>0</v>
      </c>
      <c r="P68" s="139">
        <f>SUM(P58:P66)</f>
        <v>2</v>
      </c>
      <c r="Q68" s="190">
        <f>O68/P68</f>
        <v>0</v>
      </c>
    </row>
    <row r="69" spans="1:17" ht="12.75">
      <c r="A69" s="30">
        <v>5</v>
      </c>
      <c r="B69" s="15" t="s">
        <v>329</v>
      </c>
      <c r="C69" s="140"/>
      <c r="D69" s="140"/>
      <c r="E69" s="140"/>
      <c r="F69" s="140"/>
      <c r="G69" s="140"/>
      <c r="H69" s="140"/>
      <c r="I69" s="140"/>
      <c r="J69" s="140"/>
      <c r="K69" s="140"/>
      <c r="L69" s="140"/>
      <c r="M69" s="140"/>
      <c r="N69" s="140"/>
      <c r="O69" s="140"/>
      <c r="P69" s="140"/>
      <c r="Q69" s="140"/>
    </row>
    <row r="70" spans="1:17" ht="12.75">
      <c r="A70" s="15"/>
      <c r="B70" s="15" t="s">
        <v>562</v>
      </c>
      <c r="C70" s="32"/>
      <c r="D70" s="32"/>
      <c r="E70" s="32"/>
      <c r="F70" s="32"/>
      <c r="G70" s="32"/>
      <c r="H70" s="32"/>
      <c r="I70" s="32"/>
      <c r="J70" s="32"/>
      <c r="K70" s="32"/>
      <c r="L70" s="32"/>
      <c r="M70" s="32"/>
      <c r="N70" s="32"/>
      <c r="O70" s="32"/>
      <c r="P70" s="32"/>
      <c r="Q70" s="32"/>
    </row>
    <row r="71" spans="1:17" ht="12.75">
      <c r="A71" s="15"/>
      <c r="B71" s="14" t="s">
        <v>563</v>
      </c>
      <c r="C71" s="26"/>
      <c r="D71" s="26"/>
      <c r="E71" s="27" t="e">
        <f>C71/D71</f>
        <v>#DIV/0!</v>
      </c>
      <c r="F71" s="26"/>
      <c r="G71" s="26"/>
      <c r="H71" s="27" t="e">
        <f>F71/G71</f>
        <v>#DIV/0!</v>
      </c>
      <c r="I71" s="26"/>
      <c r="J71" s="26"/>
      <c r="K71" s="27" t="e">
        <f>I71/J71</f>
        <v>#DIV/0!</v>
      </c>
      <c r="L71" s="26"/>
      <c r="M71" s="26"/>
      <c r="N71" s="27" t="e">
        <f>L71/M71</f>
        <v>#DIV/0!</v>
      </c>
      <c r="O71" s="131">
        <f aca="true" t="shared" si="24" ref="O71:P73">C71+F71+I71+L71</f>
        <v>0</v>
      </c>
      <c r="P71" s="131">
        <f t="shared" si="24"/>
        <v>0</v>
      </c>
      <c r="Q71" s="27" t="e">
        <f>O71/P71</f>
        <v>#DIV/0!</v>
      </c>
    </row>
    <row r="72" spans="1:17" ht="12.75">
      <c r="A72" s="15"/>
      <c r="B72" s="14" t="s">
        <v>564</v>
      </c>
      <c r="C72" s="26"/>
      <c r="D72" s="26"/>
      <c r="E72" s="27" t="e">
        <f>C72/D72</f>
        <v>#DIV/0!</v>
      </c>
      <c r="F72" s="26"/>
      <c r="G72" s="26"/>
      <c r="H72" s="27" t="e">
        <f>F72/G72</f>
        <v>#DIV/0!</v>
      </c>
      <c r="I72" s="26"/>
      <c r="J72" s="26"/>
      <c r="K72" s="27" t="e">
        <f>I72/J72</f>
        <v>#DIV/0!</v>
      </c>
      <c r="L72" s="26"/>
      <c r="M72" s="26"/>
      <c r="N72" s="27" t="e">
        <f>L72/M72</f>
        <v>#DIV/0!</v>
      </c>
      <c r="O72" s="131">
        <f t="shared" si="24"/>
        <v>0</v>
      </c>
      <c r="P72" s="131">
        <f t="shared" si="24"/>
        <v>0</v>
      </c>
      <c r="Q72" s="27" t="e">
        <f>O72/P72</f>
        <v>#DIV/0!</v>
      </c>
    </row>
    <row r="73" spans="1:17" ht="12.75">
      <c r="A73" s="15"/>
      <c r="B73" s="14" t="s">
        <v>565</v>
      </c>
      <c r="C73" s="26"/>
      <c r="D73" s="26"/>
      <c r="E73" s="27" t="e">
        <f>C73/D73</f>
        <v>#DIV/0!</v>
      </c>
      <c r="F73" s="26"/>
      <c r="G73" s="26"/>
      <c r="H73" s="27" t="e">
        <f>F73/G73</f>
        <v>#DIV/0!</v>
      </c>
      <c r="I73" s="26"/>
      <c r="J73" s="26"/>
      <c r="K73" s="27" t="e">
        <f>I73/J73</f>
        <v>#DIV/0!</v>
      </c>
      <c r="L73" s="26"/>
      <c r="M73" s="26"/>
      <c r="N73" s="27" t="e">
        <f>L73/M73</f>
        <v>#DIV/0!</v>
      </c>
      <c r="O73" s="131">
        <f t="shared" si="24"/>
        <v>0</v>
      </c>
      <c r="P73" s="131">
        <f t="shared" si="24"/>
        <v>0</v>
      </c>
      <c r="Q73" s="27" t="e">
        <f>O73/P73</f>
        <v>#DIV/0!</v>
      </c>
    </row>
    <row r="74" spans="1:17" ht="13.5" thickBot="1">
      <c r="A74" s="15"/>
      <c r="B74" s="14"/>
      <c r="C74" s="187"/>
      <c r="D74" s="187"/>
      <c r="E74" s="188"/>
      <c r="F74" s="187"/>
      <c r="G74" s="187"/>
      <c r="H74" s="188"/>
      <c r="I74" s="187"/>
      <c r="J74" s="187"/>
      <c r="K74" s="188"/>
      <c r="L74" s="187"/>
      <c r="M74" s="187"/>
      <c r="N74" s="188"/>
      <c r="O74" s="189"/>
      <c r="P74" s="189"/>
      <c r="Q74" s="188"/>
    </row>
    <row r="75" spans="1:17" ht="13.5" thickBot="1">
      <c r="A75" s="15"/>
      <c r="B75" s="31" t="s">
        <v>312</v>
      </c>
      <c r="C75" s="191">
        <f>SUM(C71:C73)</f>
        <v>0</v>
      </c>
      <c r="D75" s="191">
        <f>SUM(D71:D73)</f>
        <v>0</v>
      </c>
      <c r="E75" s="190" t="e">
        <f>C75/D75</f>
        <v>#DIV/0!</v>
      </c>
      <c r="F75" s="191">
        <f>SUM(F71:F73)</f>
        <v>0</v>
      </c>
      <c r="G75" s="191">
        <f>SUM(G71:G73)</f>
        <v>0</v>
      </c>
      <c r="H75" s="190" t="e">
        <f>F75/G75</f>
        <v>#DIV/0!</v>
      </c>
      <c r="I75" s="191">
        <f>SUM(I71:I73)</f>
        <v>0</v>
      </c>
      <c r="J75" s="191">
        <f>SUM(J71:J73)</f>
        <v>0</v>
      </c>
      <c r="K75" s="190" t="e">
        <f>I75/J75</f>
        <v>#DIV/0!</v>
      </c>
      <c r="L75" s="191">
        <f>SUM(L71:L73)</f>
        <v>0</v>
      </c>
      <c r="M75" s="191">
        <f>SUM(M71:M73)</f>
        <v>0</v>
      </c>
      <c r="N75" s="190" t="e">
        <f>L75/M75</f>
        <v>#DIV/0!</v>
      </c>
      <c r="O75" s="191">
        <f>SUM(O71:O73)</f>
        <v>0</v>
      </c>
      <c r="P75" s="191">
        <f>SUM(P71:P73)</f>
        <v>0</v>
      </c>
      <c r="Q75" s="190" t="e">
        <f>O75/P75</f>
        <v>#DIV/0!</v>
      </c>
    </row>
    <row r="76" spans="1:17" ht="12.75">
      <c r="A76" s="15"/>
      <c r="B76" s="15" t="s">
        <v>566</v>
      </c>
      <c r="C76" s="32"/>
      <c r="D76" s="32"/>
      <c r="E76" s="32"/>
      <c r="F76" s="32"/>
      <c r="G76" s="32"/>
      <c r="H76" s="32"/>
      <c r="I76" s="32"/>
      <c r="J76" s="32"/>
      <c r="K76" s="32"/>
      <c r="L76" s="32"/>
      <c r="M76" s="32"/>
      <c r="N76" s="32"/>
      <c r="O76" s="32"/>
      <c r="P76" s="32"/>
      <c r="Q76" s="32"/>
    </row>
    <row r="77" spans="1:17" ht="12.75">
      <c r="A77" s="15"/>
      <c r="B77" s="208" t="s">
        <v>218</v>
      </c>
      <c r="C77" s="26">
        <v>5</v>
      </c>
      <c r="D77" s="26">
        <v>2</v>
      </c>
      <c r="E77" s="27">
        <f aca="true" t="shared" si="25" ref="E77:E96">C77/D77</f>
        <v>2.5</v>
      </c>
      <c r="F77" s="26">
        <v>5</v>
      </c>
      <c r="G77" s="26">
        <v>2</v>
      </c>
      <c r="H77" s="27">
        <f aca="true" t="shared" si="26" ref="H77:H96">F77/G77</f>
        <v>2.5</v>
      </c>
      <c r="I77" s="26">
        <v>1</v>
      </c>
      <c r="J77" s="26">
        <v>2</v>
      </c>
      <c r="K77" s="27">
        <f aca="true" t="shared" si="27" ref="K77:K96">I77/J77</f>
        <v>0.5</v>
      </c>
      <c r="L77" s="26">
        <f>(I77+F77+C77)/3</f>
        <v>3.6666666666666665</v>
      </c>
      <c r="M77" s="26">
        <f>(J77+G77+D77)/3</f>
        <v>2</v>
      </c>
      <c r="N77" s="27">
        <f aca="true" t="shared" si="28" ref="N77:N96">L77/M77</f>
        <v>1.8333333333333333</v>
      </c>
      <c r="O77" s="131">
        <f aca="true" t="shared" si="29" ref="O77:P96">C77+F77+I77+L77</f>
        <v>14.666666666666666</v>
      </c>
      <c r="P77" s="131">
        <f t="shared" si="29"/>
        <v>8</v>
      </c>
      <c r="Q77" s="27">
        <f aca="true" t="shared" si="30" ref="Q77:Q96">O77/P77</f>
        <v>1.8333333333333333</v>
      </c>
    </row>
    <row r="78" spans="1:17" ht="12.75">
      <c r="A78" s="15"/>
      <c r="B78" s="208" t="s">
        <v>219</v>
      </c>
      <c r="C78" s="26"/>
      <c r="D78" s="26"/>
      <c r="E78" s="27" t="e">
        <f t="shared" si="25"/>
        <v>#DIV/0!</v>
      </c>
      <c r="F78" s="26"/>
      <c r="G78" s="26"/>
      <c r="H78" s="27" t="e">
        <f t="shared" si="26"/>
        <v>#DIV/0!</v>
      </c>
      <c r="I78" s="26"/>
      <c r="J78" s="26"/>
      <c r="K78" s="27" t="e">
        <f t="shared" si="27"/>
        <v>#DIV/0!</v>
      </c>
      <c r="L78" s="26"/>
      <c r="M78" s="26"/>
      <c r="N78" s="27" t="e">
        <f t="shared" si="28"/>
        <v>#DIV/0!</v>
      </c>
      <c r="O78" s="131">
        <f t="shared" si="29"/>
        <v>0</v>
      </c>
      <c r="P78" s="131">
        <f t="shared" si="29"/>
        <v>0</v>
      </c>
      <c r="Q78" s="27" t="e">
        <f t="shared" si="30"/>
        <v>#DIV/0!</v>
      </c>
    </row>
    <row r="79" spans="1:17" s="13" customFormat="1" ht="12.75">
      <c r="A79" s="15"/>
      <c r="B79" s="208" t="s">
        <v>220</v>
      </c>
      <c r="C79" s="26">
        <v>1</v>
      </c>
      <c r="D79" s="26">
        <v>1</v>
      </c>
      <c r="E79" s="27">
        <f t="shared" si="25"/>
        <v>1</v>
      </c>
      <c r="F79" s="26">
        <v>1</v>
      </c>
      <c r="G79" s="26">
        <v>1</v>
      </c>
      <c r="H79" s="27">
        <f t="shared" si="26"/>
        <v>1</v>
      </c>
      <c r="I79" s="26"/>
      <c r="J79" s="26">
        <v>1</v>
      </c>
      <c r="K79" s="27">
        <f t="shared" si="27"/>
        <v>0</v>
      </c>
      <c r="L79" s="26">
        <f>(I79+F79+C79)/3</f>
        <v>0.6666666666666666</v>
      </c>
      <c r="M79" s="26">
        <f>(J79+G79+D79)/3</f>
        <v>1</v>
      </c>
      <c r="N79" s="27">
        <f t="shared" si="28"/>
        <v>0.6666666666666666</v>
      </c>
      <c r="O79" s="131">
        <f t="shared" si="29"/>
        <v>2.6666666666666665</v>
      </c>
      <c r="P79" s="131">
        <f t="shared" si="29"/>
        <v>4</v>
      </c>
      <c r="Q79" s="27">
        <f t="shared" si="30"/>
        <v>0.6666666666666666</v>
      </c>
    </row>
    <row r="80" spans="1:17" ht="12.75">
      <c r="A80" s="15"/>
      <c r="B80" s="208" t="s">
        <v>221</v>
      </c>
      <c r="C80" s="26"/>
      <c r="D80" s="26"/>
      <c r="E80" s="27" t="e">
        <f t="shared" si="25"/>
        <v>#DIV/0!</v>
      </c>
      <c r="F80" s="26"/>
      <c r="G80" s="26"/>
      <c r="H80" s="27" t="e">
        <f t="shared" si="26"/>
        <v>#DIV/0!</v>
      </c>
      <c r="I80" s="26"/>
      <c r="J80" s="26"/>
      <c r="K80" s="27" t="e">
        <f t="shared" si="27"/>
        <v>#DIV/0!</v>
      </c>
      <c r="L80" s="26"/>
      <c r="M80" s="26"/>
      <c r="N80" s="27" t="e">
        <f t="shared" si="28"/>
        <v>#DIV/0!</v>
      </c>
      <c r="O80" s="131">
        <f t="shared" si="29"/>
        <v>0</v>
      </c>
      <c r="P80" s="131">
        <f t="shared" si="29"/>
        <v>0</v>
      </c>
      <c r="Q80" s="27" t="e">
        <f t="shared" si="30"/>
        <v>#DIV/0!</v>
      </c>
    </row>
    <row r="81" spans="1:17" ht="12.75">
      <c r="A81" s="15"/>
      <c r="B81" s="208" t="s">
        <v>222</v>
      </c>
      <c r="C81" s="26"/>
      <c r="D81" s="26"/>
      <c r="E81" s="27" t="e">
        <f t="shared" si="25"/>
        <v>#DIV/0!</v>
      </c>
      <c r="F81" s="26"/>
      <c r="G81" s="26"/>
      <c r="H81" s="27" t="e">
        <f t="shared" si="26"/>
        <v>#DIV/0!</v>
      </c>
      <c r="I81" s="26"/>
      <c r="J81" s="26"/>
      <c r="K81" s="27" t="e">
        <f t="shared" si="27"/>
        <v>#DIV/0!</v>
      </c>
      <c r="L81" s="26"/>
      <c r="M81" s="26"/>
      <c r="N81" s="27" t="e">
        <f t="shared" si="28"/>
        <v>#DIV/0!</v>
      </c>
      <c r="O81" s="131">
        <f t="shared" si="29"/>
        <v>0</v>
      </c>
      <c r="P81" s="131">
        <f t="shared" si="29"/>
        <v>0</v>
      </c>
      <c r="Q81" s="27" t="e">
        <f t="shared" si="30"/>
        <v>#DIV/0!</v>
      </c>
    </row>
    <row r="82" spans="1:17" ht="12.75">
      <c r="A82" s="15"/>
      <c r="B82" s="208" t="s">
        <v>223</v>
      </c>
      <c r="C82" s="26"/>
      <c r="D82" s="26"/>
      <c r="E82" s="27" t="e">
        <f t="shared" si="25"/>
        <v>#DIV/0!</v>
      </c>
      <c r="F82" s="26"/>
      <c r="G82" s="26"/>
      <c r="H82" s="27" t="e">
        <f t="shared" si="26"/>
        <v>#DIV/0!</v>
      </c>
      <c r="I82" s="26"/>
      <c r="J82" s="26"/>
      <c r="K82" s="27" t="e">
        <f t="shared" si="27"/>
        <v>#DIV/0!</v>
      </c>
      <c r="L82" s="26"/>
      <c r="M82" s="26"/>
      <c r="N82" s="27" t="e">
        <f t="shared" si="28"/>
        <v>#DIV/0!</v>
      </c>
      <c r="O82" s="131">
        <f t="shared" si="29"/>
        <v>0</v>
      </c>
      <c r="P82" s="131">
        <f t="shared" si="29"/>
        <v>0</v>
      </c>
      <c r="Q82" s="27" t="e">
        <f t="shared" si="30"/>
        <v>#DIV/0!</v>
      </c>
    </row>
    <row r="83" spans="1:17" ht="12.75">
      <c r="A83" s="15"/>
      <c r="B83" s="208" t="s">
        <v>224</v>
      </c>
      <c r="C83" s="26"/>
      <c r="D83" s="26"/>
      <c r="E83" s="27" t="e">
        <f t="shared" si="25"/>
        <v>#DIV/0!</v>
      </c>
      <c r="F83" s="26"/>
      <c r="G83" s="26"/>
      <c r="H83" s="27" t="e">
        <f t="shared" si="26"/>
        <v>#DIV/0!</v>
      </c>
      <c r="I83" s="26"/>
      <c r="J83" s="26"/>
      <c r="K83" s="27" t="e">
        <f t="shared" si="27"/>
        <v>#DIV/0!</v>
      </c>
      <c r="L83" s="26"/>
      <c r="M83" s="26"/>
      <c r="N83" s="27" t="e">
        <f t="shared" si="28"/>
        <v>#DIV/0!</v>
      </c>
      <c r="O83" s="131">
        <f t="shared" si="29"/>
        <v>0</v>
      </c>
      <c r="P83" s="131">
        <f t="shared" si="29"/>
        <v>0</v>
      </c>
      <c r="Q83" s="27" t="e">
        <f t="shared" si="30"/>
        <v>#DIV/0!</v>
      </c>
    </row>
    <row r="84" spans="1:17" ht="16.5" customHeight="1">
      <c r="A84" s="15"/>
      <c r="B84" s="208" t="s">
        <v>225</v>
      </c>
      <c r="C84" s="26"/>
      <c r="D84" s="26"/>
      <c r="E84" s="27" t="e">
        <f t="shared" si="25"/>
        <v>#DIV/0!</v>
      </c>
      <c r="F84" s="26"/>
      <c r="G84" s="26"/>
      <c r="H84" s="27" t="e">
        <f t="shared" si="26"/>
        <v>#DIV/0!</v>
      </c>
      <c r="I84" s="26"/>
      <c r="J84" s="26"/>
      <c r="K84" s="27" t="e">
        <f t="shared" si="27"/>
        <v>#DIV/0!</v>
      </c>
      <c r="L84" s="26"/>
      <c r="M84" s="26"/>
      <c r="N84" s="27" t="e">
        <f t="shared" si="28"/>
        <v>#DIV/0!</v>
      </c>
      <c r="O84" s="131">
        <f t="shared" si="29"/>
        <v>0</v>
      </c>
      <c r="P84" s="131">
        <f t="shared" si="29"/>
        <v>0</v>
      </c>
      <c r="Q84" s="27" t="e">
        <f t="shared" si="30"/>
        <v>#DIV/0!</v>
      </c>
    </row>
    <row r="85" spans="1:17" ht="12.75">
      <c r="A85" s="15"/>
      <c r="B85" s="208" t="s">
        <v>226</v>
      </c>
      <c r="C85" s="26"/>
      <c r="D85" s="26"/>
      <c r="E85" s="27" t="e">
        <f t="shared" si="25"/>
        <v>#DIV/0!</v>
      </c>
      <c r="F85" s="26"/>
      <c r="G85" s="26"/>
      <c r="H85" s="27" t="e">
        <f t="shared" si="26"/>
        <v>#DIV/0!</v>
      </c>
      <c r="I85" s="26"/>
      <c r="J85" s="26"/>
      <c r="K85" s="27" t="e">
        <f t="shared" si="27"/>
        <v>#DIV/0!</v>
      </c>
      <c r="L85" s="26"/>
      <c r="M85" s="26"/>
      <c r="N85" s="27" t="e">
        <f t="shared" si="28"/>
        <v>#DIV/0!</v>
      </c>
      <c r="O85" s="131">
        <f t="shared" si="29"/>
        <v>0</v>
      </c>
      <c r="P85" s="131">
        <f t="shared" si="29"/>
        <v>0</v>
      </c>
      <c r="Q85" s="27" t="e">
        <f t="shared" si="30"/>
        <v>#DIV/0!</v>
      </c>
    </row>
    <row r="86" spans="1:17" ht="12.75">
      <c r="A86" s="15"/>
      <c r="B86" s="208" t="s">
        <v>227</v>
      </c>
      <c r="C86" s="26"/>
      <c r="D86" s="26"/>
      <c r="E86" s="27" t="e">
        <f t="shared" si="25"/>
        <v>#DIV/0!</v>
      </c>
      <c r="F86" s="26"/>
      <c r="G86" s="26"/>
      <c r="H86" s="27" t="e">
        <f t="shared" si="26"/>
        <v>#DIV/0!</v>
      </c>
      <c r="I86" s="26"/>
      <c r="J86" s="26"/>
      <c r="K86" s="27" t="e">
        <f t="shared" si="27"/>
        <v>#DIV/0!</v>
      </c>
      <c r="L86" s="26"/>
      <c r="M86" s="26"/>
      <c r="N86" s="27" t="e">
        <f t="shared" si="28"/>
        <v>#DIV/0!</v>
      </c>
      <c r="O86" s="131">
        <f t="shared" si="29"/>
        <v>0</v>
      </c>
      <c r="P86" s="131">
        <f t="shared" si="29"/>
        <v>0</v>
      </c>
      <c r="Q86" s="27" t="e">
        <f t="shared" si="30"/>
        <v>#DIV/0!</v>
      </c>
    </row>
    <row r="87" spans="1:17" ht="12.75">
      <c r="A87" s="15"/>
      <c r="B87" s="208" t="s">
        <v>266</v>
      </c>
      <c r="C87" s="26"/>
      <c r="D87" s="26"/>
      <c r="E87" s="27" t="e">
        <f t="shared" si="25"/>
        <v>#DIV/0!</v>
      </c>
      <c r="F87" s="26"/>
      <c r="G87" s="26"/>
      <c r="H87" s="27" t="e">
        <f t="shared" si="26"/>
        <v>#DIV/0!</v>
      </c>
      <c r="I87" s="26"/>
      <c r="J87" s="26"/>
      <c r="K87" s="27" t="e">
        <f t="shared" si="27"/>
        <v>#DIV/0!</v>
      </c>
      <c r="L87" s="26"/>
      <c r="M87" s="26"/>
      <c r="N87" s="27" t="e">
        <f t="shared" si="28"/>
        <v>#DIV/0!</v>
      </c>
      <c r="O87" s="131">
        <f t="shared" si="29"/>
        <v>0</v>
      </c>
      <c r="P87" s="131">
        <f t="shared" si="29"/>
        <v>0</v>
      </c>
      <c r="Q87" s="27" t="e">
        <f t="shared" si="30"/>
        <v>#DIV/0!</v>
      </c>
    </row>
    <row r="88" spans="1:17" ht="12.75">
      <c r="A88" s="15"/>
      <c r="B88" s="208" t="s">
        <v>228</v>
      </c>
      <c r="C88" s="26"/>
      <c r="D88" s="26"/>
      <c r="E88" s="27" t="e">
        <f t="shared" si="25"/>
        <v>#DIV/0!</v>
      </c>
      <c r="F88" s="26"/>
      <c r="G88" s="26"/>
      <c r="H88" s="27" t="e">
        <f t="shared" si="26"/>
        <v>#DIV/0!</v>
      </c>
      <c r="I88" s="26"/>
      <c r="J88" s="26"/>
      <c r="K88" s="27" t="e">
        <f t="shared" si="27"/>
        <v>#DIV/0!</v>
      </c>
      <c r="L88" s="26"/>
      <c r="M88" s="26"/>
      <c r="N88" s="27" t="e">
        <f t="shared" si="28"/>
        <v>#DIV/0!</v>
      </c>
      <c r="O88" s="131">
        <f t="shared" si="29"/>
        <v>0</v>
      </c>
      <c r="P88" s="131">
        <f t="shared" si="29"/>
        <v>0</v>
      </c>
      <c r="Q88" s="27" t="e">
        <f t="shared" si="30"/>
        <v>#DIV/0!</v>
      </c>
    </row>
    <row r="89" spans="1:17" ht="12.75">
      <c r="A89" s="15"/>
      <c r="B89" s="208" t="s">
        <v>229</v>
      </c>
      <c r="C89" s="26"/>
      <c r="D89" s="26"/>
      <c r="E89" s="27" t="e">
        <f t="shared" si="25"/>
        <v>#DIV/0!</v>
      </c>
      <c r="F89" s="26"/>
      <c r="G89" s="26"/>
      <c r="H89" s="27" t="e">
        <f t="shared" si="26"/>
        <v>#DIV/0!</v>
      </c>
      <c r="I89" s="26"/>
      <c r="J89" s="26"/>
      <c r="K89" s="27" t="e">
        <f t="shared" si="27"/>
        <v>#DIV/0!</v>
      </c>
      <c r="L89" s="26"/>
      <c r="M89" s="26"/>
      <c r="N89" s="27" t="e">
        <f t="shared" si="28"/>
        <v>#DIV/0!</v>
      </c>
      <c r="O89" s="131">
        <f t="shared" si="29"/>
        <v>0</v>
      </c>
      <c r="P89" s="131">
        <f t="shared" si="29"/>
        <v>0</v>
      </c>
      <c r="Q89" s="27" t="e">
        <f t="shared" si="30"/>
        <v>#DIV/0!</v>
      </c>
    </row>
    <row r="90" spans="1:17" ht="12.75">
      <c r="A90" s="15"/>
      <c r="B90" s="208" t="s">
        <v>230</v>
      </c>
      <c r="C90" s="26"/>
      <c r="D90" s="26"/>
      <c r="E90" s="27" t="e">
        <f t="shared" si="25"/>
        <v>#DIV/0!</v>
      </c>
      <c r="F90" s="26"/>
      <c r="G90" s="26"/>
      <c r="H90" s="27" t="e">
        <f t="shared" si="26"/>
        <v>#DIV/0!</v>
      </c>
      <c r="I90" s="26"/>
      <c r="J90" s="26"/>
      <c r="K90" s="27" t="e">
        <f t="shared" si="27"/>
        <v>#DIV/0!</v>
      </c>
      <c r="L90" s="26"/>
      <c r="M90" s="26"/>
      <c r="N90" s="27" t="e">
        <f t="shared" si="28"/>
        <v>#DIV/0!</v>
      </c>
      <c r="O90" s="131">
        <f t="shared" si="29"/>
        <v>0</v>
      </c>
      <c r="P90" s="131">
        <f t="shared" si="29"/>
        <v>0</v>
      </c>
      <c r="Q90" s="27" t="e">
        <f t="shared" si="30"/>
        <v>#DIV/0!</v>
      </c>
    </row>
    <row r="91" spans="1:17" ht="12.75">
      <c r="A91" s="15"/>
      <c r="B91" s="208" t="s">
        <v>249</v>
      </c>
      <c r="C91" s="26"/>
      <c r="D91" s="26"/>
      <c r="E91" s="27" t="e">
        <f t="shared" si="25"/>
        <v>#DIV/0!</v>
      </c>
      <c r="F91" s="26"/>
      <c r="G91" s="26"/>
      <c r="H91" s="27" t="e">
        <f t="shared" si="26"/>
        <v>#DIV/0!</v>
      </c>
      <c r="I91" s="26"/>
      <c r="J91" s="26"/>
      <c r="K91" s="27" t="e">
        <f t="shared" si="27"/>
        <v>#DIV/0!</v>
      </c>
      <c r="L91" s="26"/>
      <c r="M91" s="26"/>
      <c r="N91" s="27" t="e">
        <f t="shared" si="28"/>
        <v>#DIV/0!</v>
      </c>
      <c r="O91" s="131">
        <f t="shared" si="29"/>
        <v>0</v>
      </c>
      <c r="P91" s="131">
        <f t="shared" si="29"/>
        <v>0</v>
      </c>
      <c r="Q91" s="27" t="e">
        <f t="shared" si="30"/>
        <v>#DIV/0!</v>
      </c>
    </row>
    <row r="92" spans="1:17" ht="12.75">
      <c r="A92" s="15"/>
      <c r="B92" s="208" t="s">
        <v>231</v>
      </c>
      <c r="C92" s="26"/>
      <c r="D92" s="26"/>
      <c r="E92" s="27" t="e">
        <f t="shared" si="25"/>
        <v>#DIV/0!</v>
      </c>
      <c r="F92" s="26"/>
      <c r="G92" s="26"/>
      <c r="H92" s="27" t="e">
        <f t="shared" si="26"/>
        <v>#DIV/0!</v>
      </c>
      <c r="I92" s="26"/>
      <c r="J92" s="26"/>
      <c r="K92" s="27" t="e">
        <f t="shared" si="27"/>
        <v>#DIV/0!</v>
      </c>
      <c r="L92" s="26"/>
      <c r="M92" s="26"/>
      <c r="N92" s="27" t="e">
        <f t="shared" si="28"/>
        <v>#DIV/0!</v>
      </c>
      <c r="O92" s="131">
        <f t="shared" si="29"/>
        <v>0</v>
      </c>
      <c r="P92" s="131">
        <f t="shared" si="29"/>
        <v>0</v>
      </c>
      <c r="Q92" s="27" t="e">
        <f t="shared" si="30"/>
        <v>#DIV/0!</v>
      </c>
    </row>
    <row r="93" spans="1:17" ht="12.75">
      <c r="A93" s="15"/>
      <c r="B93" s="23" t="s">
        <v>234</v>
      </c>
      <c r="C93" s="26"/>
      <c r="D93" s="26"/>
      <c r="E93" s="27" t="e">
        <f t="shared" si="25"/>
        <v>#DIV/0!</v>
      </c>
      <c r="F93" s="26"/>
      <c r="G93" s="26"/>
      <c r="H93" s="27" t="e">
        <f t="shared" si="26"/>
        <v>#DIV/0!</v>
      </c>
      <c r="I93" s="26"/>
      <c r="J93" s="26"/>
      <c r="K93" s="27" t="e">
        <f t="shared" si="27"/>
        <v>#DIV/0!</v>
      </c>
      <c r="L93" s="26"/>
      <c r="M93" s="26"/>
      <c r="N93" s="27" t="e">
        <f t="shared" si="28"/>
        <v>#DIV/0!</v>
      </c>
      <c r="O93" s="131">
        <f t="shared" si="29"/>
        <v>0</v>
      </c>
      <c r="P93" s="131">
        <f t="shared" si="29"/>
        <v>0</v>
      </c>
      <c r="Q93" s="27" t="e">
        <f t="shared" si="30"/>
        <v>#DIV/0!</v>
      </c>
    </row>
    <row r="94" spans="1:17" ht="12.75">
      <c r="A94" s="15"/>
      <c r="B94" s="22" t="s">
        <v>235</v>
      </c>
      <c r="C94" s="26"/>
      <c r="D94" s="26"/>
      <c r="E94" s="27" t="e">
        <f t="shared" si="25"/>
        <v>#DIV/0!</v>
      </c>
      <c r="F94" s="26"/>
      <c r="G94" s="26"/>
      <c r="H94" s="27" t="e">
        <f t="shared" si="26"/>
        <v>#DIV/0!</v>
      </c>
      <c r="I94" s="26"/>
      <c r="J94" s="26"/>
      <c r="K94" s="27" t="e">
        <f t="shared" si="27"/>
        <v>#DIV/0!</v>
      </c>
      <c r="L94" s="26"/>
      <c r="M94" s="26"/>
      <c r="N94" s="27" t="e">
        <f t="shared" si="28"/>
        <v>#DIV/0!</v>
      </c>
      <c r="O94" s="131">
        <f t="shared" si="29"/>
        <v>0</v>
      </c>
      <c r="P94" s="131">
        <f t="shared" si="29"/>
        <v>0</v>
      </c>
      <c r="Q94" s="27" t="e">
        <f t="shared" si="30"/>
        <v>#DIV/0!</v>
      </c>
    </row>
    <row r="95" spans="1:17" ht="12.75">
      <c r="A95" s="15"/>
      <c r="B95" s="22" t="s">
        <v>236</v>
      </c>
      <c r="C95" s="26"/>
      <c r="D95" s="26"/>
      <c r="E95" s="27" t="e">
        <f t="shared" si="25"/>
        <v>#DIV/0!</v>
      </c>
      <c r="F95" s="26"/>
      <c r="G95" s="26"/>
      <c r="H95" s="27" t="e">
        <f t="shared" si="26"/>
        <v>#DIV/0!</v>
      </c>
      <c r="I95" s="26"/>
      <c r="J95" s="26"/>
      <c r="K95" s="27" t="e">
        <f t="shared" si="27"/>
        <v>#DIV/0!</v>
      </c>
      <c r="L95" s="26"/>
      <c r="M95" s="26"/>
      <c r="N95" s="27" t="e">
        <f t="shared" si="28"/>
        <v>#DIV/0!</v>
      </c>
      <c r="O95" s="131">
        <f t="shared" si="29"/>
        <v>0</v>
      </c>
      <c r="P95" s="131">
        <f t="shared" si="29"/>
        <v>0</v>
      </c>
      <c r="Q95" s="27" t="e">
        <f t="shared" si="30"/>
        <v>#DIV/0!</v>
      </c>
    </row>
    <row r="96" spans="1:17" ht="12.75">
      <c r="A96" s="15"/>
      <c r="B96" s="23" t="s">
        <v>237</v>
      </c>
      <c r="C96" s="26"/>
      <c r="D96" s="26"/>
      <c r="E96" s="27" t="e">
        <f t="shared" si="25"/>
        <v>#DIV/0!</v>
      </c>
      <c r="F96" s="26"/>
      <c r="G96" s="26"/>
      <c r="H96" s="27" t="e">
        <f t="shared" si="26"/>
        <v>#DIV/0!</v>
      </c>
      <c r="I96" s="26"/>
      <c r="J96" s="26"/>
      <c r="K96" s="27" t="e">
        <f t="shared" si="27"/>
        <v>#DIV/0!</v>
      </c>
      <c r="L96" s="26"/>
      <c r="M96" s="26"/>
      <c r="N96" s="27" t="e">
        <f t="shared" si="28"/>
        <v>#DIV/0!</v>
      </c>
      <c r="O96" s="131">
        <f t="shared" si="29"/>
        <v>0</v>
      </c>
      <c r="P96" s="131">
        <f t="shared" si="29"/>
        <v>0</v>
      </c>
      <c r="Q96" s="27" t="e">
        <f t="shared" si="30"/>
        <v>#DIV/0!</v>
      </c>
    </row>
    <row r="97" spans="1:17" ht="13.5" thickBot="1">
      <c r="A97" s="15"/>
      <c r="B97" s="23"/>
      <c r="C97" s="187"/>
      <c r="D97" s="187"/>
      <c r="E97" s="188"/>
      <c r="F97" s="187"/>
      <c r="G97" s="187"/>
      <c r="H97" s="188"/>
      <c r="I97" s="187"/>
      <c r="J97" s="187"/>
      <c r="K97" s="188"/>
      <c r="L97" s="187"/>
      <c r="M97" s="187"/>
      <c r="N97" s="188"/>
      <c r="O97" s="189"/>
      <c r="P97" s="189"/>
      <c r="Q97" s="188"/>
    </row>
    <row r="98" spans="1:17" ht="13.5" thickBot="1">
      <c r="A98" s="15"/>
      <c r="B98" s="31" t="s">
        <v>312</v>
      </c>
      <c r="C98" s="191">
        <f>SUM(C77:C96)</f>
        <v>6</v>
      </c>
      <c r="D98" s="191">
        <f>SUM(D77:D96)</f>
        <v>3</v>
      </c>
      <c r="E98" s="190">
        <f>C98/D98</f>
        <v>2</v>
      </c>
      <c r="F98" s="191">
        <f>SUM(F77:F96)</f>
        <v>6</v>
      </c>
      <c r="G98" s="191">
        <f>SUM(G77:G96)</f>
        <v>3</v>
      </c>
      <c r="H98" s="190">
        <f>F98/G98</f>
        <v>2</v>
      </c>
      <c r="I98" s="191">
        <f>SUM(I77:I96)</f>
        <v>1</v>
      </c>
      <c r="J98" s="191">
        <f>SUM(J77:J96)</f>
        <v>3</v>
      </c>
      <c r="K98" s="190">
        <f>I98/J98</f>
        <v>0.3333333333333333</v>
      </c>
      <c r="L98" s="191">
        <f>SUM(L77:L96)</f>
        <v>4.333333333333333</v>
      </c>
      <c r="M98" s="191">
        <f>SUM(M77:M96)</f>
        <v>3</v>
      </c>
      <c r="N98" s="190">
        <f>L98/M98</f>
        <v>1.4444444444444444</v>
      </c>
      <c r="O98" s="191">
        <f>SUM(O77:O96)</f>
        <v>17.333333333333332</v>
      </c>
      <c r="P98" s="191">
        <f>SUM(P77:P96)</f>
        <v>12</v>
      </c>
      <c r="Q98" s="190">
        <f>O98/P98</f>
        <v>1.4444444444444444</v>
      </c>
    </row>
    <row r="99" spans="1:17" ht="12.75">
      <c r="A99" s="34"/>
      <c r="B99" s="24" t="s">
        <v>524</v>
      </c>
      <c r="C99" s="192"/>
      <c r="D99" s="192"/>
      <c r="E99" s="192"/>
      <c r="F99" s="192"/>
      <c r="G99" s="193"/>
      <c r="H99" s="194"/>
      <c r="I99" s="192"/>
      <c r="J99" s="193"/>
      <c r="K99" s="194"/>
      <c r="L99" s="192"/>
      <c r="M99" s="193"/>
      <c r="N99" s="194"/>
      <c r="O99" s="195"/>
      <c r="P99" s="195"/>
      <c r="Q99" s="196"/>
    </row>
    <row r="100" spans="1:17" ht="12.75">
      <c r="A100" s="34"/>
      <c r="B100" s="24"/>
      <c r="C100" s="192"/>
      <c r="D100" s="192"/>
      <c r="E100" s="192"/>
      <c r="F100" s="192"/>
      <c r="G100" s="193"/>
      <c r="H100" s="194"/>
      <c r="I100" s="192"/>
      <c r="J100" s="193"/>
      <c r="K100" s="194"/>
      <c r="L100" s="192"/>
      <c r="M100" s="193"/>
      <c r="N100" s="194"/>
      <c r="O100" s="195"/>
      <c r="P100" s="195"/>
      <c r="Q100" s="196"/>
    </row>
    <row r="101" spans="1:17" ht="12.75">
      <c r="A101" s="34"/>
      <c r="B101" s="21" t="s">
        <v>596</v>
      </c>
      <c r="C101" s="26"/>
      <c r="D101" s="26"/>
      <c r="E101" s="27" t="e">
        <f>C101/D101</f>
        <v>#DIV/0!</v>
      </c>
      <c r="F101" s="26"/>
      <c r="G101" s="26"/>
      <c r="H101" s="27" t="e">
        <f>F101/G101</f>
        <v>#DIV/0!</v>
      </c>
      <c r="I101" s="26"/>
      <c r="J101" s="26"/>
      <c r="K101" s="27" t="e">
        <f>I101/J101</f>
        <v>#DIV/0!</v>
      </c>
      <c r="L101" s="26"/>
      <c r="M101" s="26"/>
      <c r="N101" s="27" t="e">
        <f>L101/M101</f>
        <v>#DIV/0!</v>
      </c>
      <c r="O101" s="131">
        <f>C101+F101+I101+L101</f>
        <v>0</v>
      </c>
      <c r="P101" s="131">
        <f>D101+G101+J101+M101</f>
        <v>0</v>
      </c>
      <c r="Q101" s="27" t="e">
        <f>O101/P101</f>
        <v>#DIV/0!</v>
      </c>
    </row>
    <row r="102" spans="1:17" ht="12.75">
      <c r="A102" s="34"/>
      <c r="B102" s="21" t="s">
        <v>604</v>
      </c>
      <c r="C102" s="26"/>
      <c r="D102" s="26"/>
      <c r="E102" s="27" t="e">
        <f>C102/D102</f>
        <v>#DIV/0!</v>
      </c>
      <c r="F102" s="26"/>
      <c r="G102" s="26"/>
      <c r="H102" s="27" t="e">
        <f>F102/G102</f>
        <v>#DIV/0!</v>
      </c>
      <c r="I102" s="26"/>
      <c r="J102" s="26"/>
      <c r="K102" s="27" t="e">
        <f>I102/J102</f>
        <v>#DIV/0!</v>
      </c>
      <c r="L102" s="26"/>
      <c r="M102" s="26"/>
      <c r="N102" s="27" t="e">
        <f>L102/M102</f>
        <v>#DIV/0!</v>
      </c>
      <c r="O102" s="131">
        <f>C102+F102+I102+L102</f>
        <v>0</v>
      </c>
      <c r="P102" s="131">
        <f>D102+G102+J102+M102</f>
        <v>0</v>
      </c>
      <c r="Q102" s="27" t="e">
        <f>O102/P102</f>
        <v>#DIV/0!</v>
      </c>
    </row>
    <row r="103" spans="1:17" ht="13.5" thickBot="1">
      <c r="A103" s="34"/>
      <c r="B103" s="21"/>
      <c r="C103" s="197"/>
      <c r="D103" s="197"/>
      <c r="E103" s="197"/>
      <c r="F103" s="197"/>
      <c r="G103" s="198"/>
      <c r="H103" s="199"/>
      <c r="I103" s="197"/>
      <c r="J103" s="198"/>
      <c r="K103" s="199"/>
      <c r="L103" s="197"/>
      <c r="M103" s="198"/>
      <c r="N103" s="199"/>
      <c r="O103" s="200"/>
      <c r="P103" s="200"/>
      <c r="Q103" s="201"/>
    </row>
    <row r="104" spans="1:17" ht="13.5" thickBot="1">
      <c r="A104" s="34"/>
      <c r="B104" s="25" t="s">
        <v>312</v>
      </c>
      <c r="C104" s="202">
        <f>SUM(C101:C102)</f>
        <v>0</v>
      </c>
      <c r="D104" s="202">
        <f>SUM(D101:D102)</f>
        <v>0</v>
      </c>
      <c r="E104" s="202" t="e">
        <f>SUM(E101:E102)</f>
        <v>#DIV/0!</v>
      </c>
      <c r="F104" s="202">
        <f>SUM(F101:F102)</f>
        <v>0</v>
      </c>
      <c r="G104" s="202">
        <f>SUM(G101:G102)</f>
        <v>0</v>
      </c>
      <c r="H104" s="203"/>
      <c r="I104" s="202">
        <f>SUM(I101:I102)</f>
        <v>0</v>
      </c>
      <c r="J104" s="202">
        <f>SUM(J101:J102)</f>
        <v>0</v>
      </c>
      <c r="K104" s="203"/>
      <c r="L104" s="202">
        <f>SUM(L101:L102)</f>
        <v>0</v>
      </c>
      <c r="M104" s="202">
        <f>SUM(M101:M102)</f>
        <v>0</v>
      </c>
      <c r="N104" s="203"/>
      <c r="O104" s="204">
        <f>C104+F104+I104+L104</f>
        <v>0</v>
      </c>
      <c r="P104" s="204">
        <f>D104+G104+J104+M104</f>
        <v>0</v>
      </c>
      <c r="Q104" s="205"/>
    </row>
    <row r="105" spans="1:17" ht="12.75">
      <c r="A105" s="34"/>
      <c r="B105" s="24" t="s">
        <v>525</v>
      </c>
      <c r="C105" s="192"/>
      <c r="D105" s="192"/>
      <c r="E105" s="192"/>
      <c r="F105" s="192"/>
      <c r="G105" s="193"/>
      <c r="H105" s="194"/>
      <c r="I105" s="192"/>
      <c r="J105" s="193"/>
      <c r="K105" s="194"/>
      <c r="L105" s="192"/>
      <c r="M105" s="193"/>
      <c r="N105" s="194"/>
      <c r="O105" s="195"/>
      <c r="P105" s="195"/>
      <c r="Q105" s="196"/>
    </row>
    <row r="106" spans="1:17" ht="12.75">
      <c r="A106" s="34"/>
      <c r="B106" s="21"/>
      <c r="C106" s="26"/>
      <c r="D106" s="26"/>
      <c r="E106" s="27" t="e">
        <f>C106/D106</f>
        <v>#DIV/0!</v>
      </c>
      <c r="F106" s="26"/>
      <c r="G106" s="26"/>
      <c r="H106" s="27" t="e">
        <f>F106/G106</f>
        <v>#DIV/0!</v>
      </c>
      <c r="I106" s="26"/>
      <c r="J106" s="26"/>
      <c r="K106" s="27" t="e">
        <f>I106/J106</f>
        <v>#DIV/0!</v>
      </c>
      <c r="L106" s="26"/>
      <c r="M106" s="26"/>
      <c r="N106" s="27" t="e">
        <f>L106/M106</f>
        <v>#DIV/0!</v>
      </c>
      <c r="O106" s="131">
        <f aca="true" t="shared" si="31" ref="O106:P109">C106+F106+I106+L106</f>
        <v>0</v>
      </c>
      <c r="P106" s="131">
        <f t="shared" si="31"/>
        <v>0</v>
      </c>
      <c r="Q106" s="27" t="e">
        <f>O106/P106</f>
        <v>#DIV/0!</v>
      </c>
    </row>
    <row r="107" spans="1:17" ht="12.75">
      <c r="A107" s="34"/>
      <c r="B107" s="21" t="s">
        <v>526</v>
      </c>
      <c r="C107" s="26"/>
      <c r="D107" s="26"/>
      <c r="E107" s="27" t="e">
        <f>C107/D107</f>
        <v>#DIV/0!</v>
      </c>
      <c r="F107" s="26"/>
      <c r="G107" s="26"/>
      <c r="H107" s="27" t="e">
        <f>F107/G107</f>
        <v>#DIV/0!</v>
      </c>
      <c r="I107" s="26"/>
      <c r="J107" s="26"/>
      <c r="K107" s="27" t="e">
        <f>I107/J107</f>
        <v>#DIV/0!</v>
      </c>
      <c r="L107" s="26"/>
      <c r="M107" s="26"/>
      <c r="N107" s="27" t="e">
        <f>L107/M107</f>
        <v>#DIV/0!</v>
      </c>
      <c r="O107" s="131">
        <f t="shared" si="31"/>
        <v>0</v>
      </c>
      <c r="P107" s="131">
        <f t="shared" si="31"/>
        <v>0</v>
      </c>
      <c r="Q107" s="27" t="e">
        <f>O107/P107</f>
        <v>#DIV/0!</v>
      </c>
    </row>
    <row r="108" spans="1:17" ht="13.5" thickBot="1">
      <c r="A108" s="34"/>
      <c r="B108" s="21"/>
      <c r="C108" s="197"/>
      <c r="D108" s="197"/>
      <c r="E108" s="197"/>
      <c r="F108" s="197"/>
      <c r="G108" s="198"/>
      <c r="H108" s="199"/>
      <c r="I108" s="197"/>
      <c r="J108" s="198"/>
      <c r="K108" s="199"/>
      <c r="L108" s="197"/>
      <c r="M108" s="198"/>
      <c r="N108" s="199"/>
      <c r="O108" s="200"/>
      <c r="P108" s="200"/>
      <c r="Q108" s="201"/>
    </row>
    <row r="109" spans="1:17" ht="13.5" thickBot="1">
      <c r="A109" s="34"/>
      <c r="B109" s="25" t="s">
        <v>312</v>
      </c>
      <c r="C109" s="202">
        <f aca="true" t="shared" si="32" ref="C109:N109">SUM(C106:C107)</f>
        <v>0</v>
      </c>
      <c r="D109" s="202">
        <f t="shared" si="32"/>
        <v>0</v>
      </c>
      <c r="E109" s="202" t="e">
        <f t="shared" si="32"/>
        <v>#DIV/0!</v>
      </c>
      <c r="F109" s="202">
        <f t="shared" si="32"/>
        <v>0</v>
      </c>
      <c r="G109" s="202">
        <f t="shared" si="32"/>
        <v>0</v>
      </c>
      <c r="H109" s="202" t="e">
        <f t="shared" si="32"/>
        <v>#DIV/0!</v>
      </c>
      <c r="I109" s="202">
        <f t="shared" si="32"/>
        <v>0</v>
      </c>
      <c r="J109" s="202">
        <f t="shared" si="32"/>
        <v>0</v>
      </c>
      <c r="K109" s="202" t="e">
        <f t="shared" si="32"/>
        <v>#DIV/0!</v>
      </c>
      <c r="L109" s="202">
        <f t="shared" si="32"/>
        <v>0</v>
      </c>
      <c r="M109" s="202">
        <f t="shared" si="32"/>
        <v>0</v>
      </c>
      <c r="N109" s="202" t="e">
        <f t="shared" si="32"/>
        <v>#DIV/0!</v>
      </c>
      <c r="O109" s="204">
        <f>C109+F109+I109+L109</f>
        <v>0</v>
      </c>
      <c r="P109" s="204">
        <f t="shared" si="31"/>
        <v>0</v>
      </c>
      <c r="Q109" s="202" t="e">
        <f>SUM(Q106:Q107)</f>
        <v>#DIV/0!</v>
      </c>
    </row>
    <row r="110" spans="1:17" ht="13.5" thickBot="1">
      <c r="A110"/>
      <c r="B110"/>
      <c r="C110"/>
      <c r="D110"/>
      <c r="E110"/>
      <c r="F110"/>
      <c r="G110"/>
      <c r="H110"/>
      <c r="I110"/>
      <c r="J110"/>
      <c r="K110"/>
      <c r="L110"/>
      <c r="M110"/>
      <c r="N110"/>
      <c r="O110"/>
      <c r="P110"/>
      <c r="Q110"/>
    </row>
    <row r="111" spans="1:17" ht="13.5" thickBot="1">
      <c r="A111" s="132"/>
      <c r="B111" s="133" t="s">
        <v>567</v>
      </c>
      <c r="C111" s="206">
        <f>C22+C44+C55+C68+C75+C98+C109+C104</f>
        <v>32</v>
      </c>
      <c r="D111" s="206">
        <f>D22+D44+D55+D68+D75+D98+D109+D104</f>
        <v>34</v>
      </c>
      <c r="E111" s="207">
        <f>C111/D111</f>
        <v>0.9411764705882353</v>
      </c>
      <c r="F111" s="206">
        <f>F22+F44+F55+F68+F75+F98+F109+F104</f>
        <v>34</v>
      </c>
      <c r="G111" s="206">
        <f>G22+G44+G55+G68+G75+G98+G109+G104</f>
        <v>29</v>
      </c>
      <c r="H111" s="207">
        <f>F111/G111</f>
        <v>1.1724137931034482</v>
      </c>
      <c r="I111" s="206">
        <f>I22+I44+I55+I68+I75+I98+I109+I104</f>
        <v>27</v>
      </c>
      <c r="J111" s="206">
        <f>J22+J44+J55+J68+J75+J98+J109+J104</f>
        <v>36</v>
      </c>
      <c r="K111" s="207">
        <f>I111/J111</f>
        <v>0.75</v>
      </c>
      <c r="L111" s="206">
        <f>L22+L44+L55+L68+L75+L98+L109+L104</f>
        <v>31</v>
      </c>
      <c r="M111" s="206">
        <f>M22+M44+M55+M68+M75+M98+M109+M104</f>
        <v>31</v>
      </c>
      <c r="N111" s="207">
        <f>L111/M111</f>
        <v>1</v>
      </c>
      <c r="O111" s="206">
        <f>O22+O44+O55+O68+O75+O98+O109+O104</f>
        <v>124</v>
      </c>
      <c r="P111" s="206">
        <f>P22+P44+P55+P68+P75+P98+P109+P104</f>
        <v>130</v>
      </c>
      <c r="Q111" s="207">
        <f>O111/P111</f>
        <v>0.9538461538461539</v>
      </c>
    </row>
  </sheetData>
  <sheetProtection/>
  <mergeCells count="7">
    <mergeCell ref="A6:B8"/>
    <mergeCell ref="C6:Q6"/>
    <mergeCell ref="C7:E7"/>
    <mergeCell ref="F7:H7"/>
    <mergeCell ref="I7:K7"/>
    <mergeCell ref="L7:N7"/>
    <mergeCell ref="O7:Q7"/>
  </mergeCells>
  <printOptions horizontalCentered="1"/>
  <pageMargins left="0.2362204724409449" right="0.2362204724409449" top="0.5118110236220472" bottom="0.4330708661417323" header="0.5118110236220472" footer="0.5118110236220472"/>
  <pageSetup firstPageNumber="4" useFirstPageNumber="1" horizontalDpi="300" verticalDpi="300" orientation="portrait" paperSize="9" scale="50" r:id="rId1"/>
  <headerFooter alignWithMargins="0">
    <oddFooter>&amp;LLBPP LIA Cimahi&amp;R&amp;P</oddFooter>
  </headerFooter>
</worksheet>
</file>

<file path=xl/worksheets/sheet3.xml><?xml version="1.0" encoding="utf-8"?>
<worksheet xmlns="http://schemas.openxmlformats.org/spreadsheetml/2006/main" xmlns:r="http://schemas.openxmlformats.org/officeDocument/2006/relationships">
  <dimension ref="A1:N352"/>
  <sheetViews>
    <sheetView showGridLines="0" zoomScalePageLayoutView="0" workbookViewId="0" topLeftCell="A1">
      <pane ySplit="5" topLeftCell="A6" activePane="bottomLeft" state="frozen"/>
      <selection pane="topLeft" activeCell="A1" sqref="A1"/>
      <selection pane="bottomLeft" activeCell="B54" sqref="B54:I54"/>
    </sheetView>
  </sheetViews>
  <sheetFormatPr defaultColWidth="9.140625" defaultRowHeight="12.75"/>
  <cols>
    <col min="1" max="1" width="4.7109375" style="0" customWidth="1"/>
    <col min="10" max="10" width="15.8515625" style="0" customWidth="1"/>
  </cols>
  <sheetData>
    <row r="1" spans="1:2" ht="12.75">
      <c r="A1" s="1" t="s">
        <v>267</v>
      </c>
      <c r="B1" s="13" t="s">
        <v>295</v>
      </c>
    </row>
    <row r="2" ht="12.75">
      <c r="A2" s="3" t="s">
        <v>503</v>
      </c>
    </row>
    <row r="3" ht="12.75">
      <c r="A3" s="1" t="s">
        <v>504</v>
      </c>
    </row>
    <row r="4" ht="12.75">
      <c r="A4" s="3" t="s">
        <v>505</v>
      </c>
    </row>
    <row r="5" ht="12.75">
      <c r="A5" s="2" t="s">
        <v>506</v>
      </c>
    </row>
    <row r="6" spans="1:2" ht="12.75">
      <c r="A6" s="4"/>
      <c r="B6" s="4"/>
    </row>
    <row r="7" spans="1:10" ht="12.75">
      <c r="A7" s="3" t="s">
        <v>507</v>
      </c>
      <c r="J7" s="5"/>
    </row>
    <row r="8" ht="12.75">
      <c r="J8" s="5"/>
    </row>
    <row r="9" spans="1:10" ht="12.75">
      <c r="A9" s="272">
        <v>1</v>
      </c>
      <c r="B9" s="274" t="s">
        <v>299</v>
      </c>
      <c r="C9" s="275"/>
      <c r="D9" s="275"/>
      <c r="E9" s="275"/>
      <c r="F9" s="275"/>
      <c r="G9" s="275"/>
      <c r="H9" s="275"/>
      <c r="I9" s="276"/>
      <c r="J9" s="6">
        <f>'FORM 4'!F14/1000000</f>
        <v>509.124655</v>
      </c>
    </row>
    <row r="10" spans="1:10" ht="69.75" customHeight="1">
      <c r="A10" s="273"/>
      <c r="B10" s="269" t="s">
        <v>482</v>
      </c>
      <c r="C10" s="270"/>
      <c r="D10" s="270"/>
      <c r="E10" s="270"/>
      <c r="F10" s="270"/>
      <c r="G10" s="270"/>
      <c r="H10" s="270"/>
      <c r="I10" s="270"/>
      <c r="J10" s="271"/>
    </row>
    <row r="11" spans="1:10" ht="12.75">
      <c r="A11" s="272">
        <v>2</v>
      </c>
      <c r="B11" s="274" t="s">
        <v>311</v>
      </c>
      <c r="C11" s="275"/>
      <c r="D11" s="275"/>
      <c r="E11" s="275"/>
      <c r="F11" s="275"/>
      <c r="G11" s="275"/>
      <c r="H11" s="275"/>
      <c r="I11" s="276"/>
      <c r="J11" s="6">
        <f>'FORM 4'!F15/1000000</f>
        <v>112.0290625</v>
      </c>
    </row>
    <row r="12" spans="1:14" ht="65.25" customHeight="1">
      <c r="A12" s="273"/>
      <c r="B12" s="269" t="s">
        <v>483</v>
      </c>
      <c r="C12" s="270"/>
      <c r="D12" s="270"/>
      <c r="E12" s="270"/>
      <c r="F12" s="270"/>
      <c r="G12" s="270"/>
      <c r="H12" s="270"/>
      <c r="I12" s="270"/>
      <c r="J12" s="271"/>
      <c r="M12" t="s">
        <v>276</v>
      </c>
      <c r="N12" s="10"/>
    </row>
    <row r="13" spans="1:10" ht="12.75">
      <c r="A13" s="272">
        <v>3</v>
      </c>
      <c r="B13" s="277" t="s">
        <v>508</v>
      </c>
      <c r="C13" s="277"/>
      <c r="D13" s="277"/>
      <c r="E13" s="277"/>
      <c r="F13" s="277"/>
      <c r="G13" s="277"/>
      <c r="H13" s="277"/>
      <c r="I13" s="277"/>
      <c r="J13" s="6">
        <f>'FORM 4'!F16/1000000</f>
        <v>5.565</v>
      </c>
    </row>
    <row r="14" spans="1:10" ht="44.25" customHeight="1">
      <c r="A14" s="273"/>
      <c r="B14" s="269" t="s">
        <v>484</v>
      </c>
      <c r="C14" s="270"/>
      <c r="D14" s="270"/>
      <c r="E14" s="270"/>
      <c r="F14" s="270"/>
      <c r="G14" s="270"/>
      <c r="H14" s="270"/>
      <c r="I14" s="270"/>
      <c r="J14" s="271"/>
    </row>
    <row r="15" spans="1:10" ht="12.75">
      <c r="A15" s="272">
        <v>4</v>
      </c>
      <c r="B15" s="277" t="s">
        <v>509</v>
      </c>
      <c r="C15" s="277"/>
      <c r="D15" s="277"/>
      <c r="E15" s="277"/>
      <c r="F15" s="277"/>
      <c r="G15" s="277"/>
      <c r="H15" s="277"/>
      <c r="I15" s="277"/>
      <c r="J15" s="6">
        <f>'FORM 4'!F17/1000000</f>
        <v>0</v>
      </c>
    </row>
    <row r="16" spans="1:10" ht="58.5" customHeight="1">
      <c r="A16" s="273"/>
      <c r="B16" s="269" t="s">
        <v>485</v>
      </c>
      <c r="C16" s="270"/>
      <c r="D16" s="270"/>
      <c r="E16" s="270"/>
      <c r="F16" s="270"/>
      <c r="G16" s="270"/>
      <c r="H16" s="270"/>
      <c r="I16" s="270"/>
      <c r="J16" s="271"/>
    </row>
    <row r="17" spans="1:10" ht="12.75">
      <c r="A17" s="272">
        <v>5</v>
      </c>
      <c r="B17" s="274" t="s">
        <v>510</v>
      </c>
      <c r="C17" s="275"/>
      <c r="D17" s="275"/>
      <c r="E17" s="275"/>
      <c r="F17" s="275"/>
      <c r="G17" s="275"/>
      <c r="H17" s="275"/>
      <c r="I17" s="276"/>
      <c r="J17" s="6">
        <f>'FORM 4'!F18/1000000</f>
        <v>82.65625</v>
      </c>
    </row>
    <row r="18" spans="1:10" ht="45" customHeight="1">
      <c r="A18" s="273"/>
      <c r="B18" s="269" t="s">
        <v>486</v>
      </c>
      <c r="C18" s="270"/>
      <c r="D18" s="270"/>
      <c r="E18" s="270"/>
      <c r="F18" s="270"/>
      <c r="G18" s="270"/>
      <c r="H18" s="270"/>
      <c r="I18" s="270"/>
      <c r="J18" s="271"/>
    </row>
    <row r="19" spans="1:10" ht="12.75">
      <c r="A19" s="272">
        <v>6</v>
      </c>
      <c r="B19" s="277" t="s">
        <v>511</v>
      </c>
      <c r="C19" s="277"/>
      <c r="D19" s="277"/>
      <c r="E19" s="277"/>
      <c r="F19" s="277"/>
      <c r="G19" s="277"/>
      <c r="H19" s="277"/>
      <c r="I19" s="277"/>
      <c r="J19" s="6">
        <f>'FORM 4'!F22/1000000</f>
        <v>33.48</v>
      </c>
    </row>
    <row r="20" spans="1:10" ht="45.75" customHeight="1">
      <c r="A20" s="273"/>
      <c r="B20" s="269" t="s">
        <v>487</v>
      </c>
      <c r="C20" s="270"/>
      <c r="D20" s="270"/>
      <c r="E20" s="270"/>
      <c r="F20" s="270"/>
      <c r="G20" s="270"/>
      <c r="H20" s="270"/>
      <c r="I20" s="270"/>
      <c r="J20" s="271"/>
    </row>
    <row r="21" spans="1:10" ht="12.75">
      <c r="A21" s="272">
        <v>7</v>
      </c>
      <c r="B21" s="277" t="s">
        <v>511</v>
      </c>
      <c r="C21" s="277"/>
      <c r="D21" s="277"/>
      <c r="E21" s="277"/>
      <c r="F21" s="277"/>
      <c r="G21" s="277"/>
      <c r="H21" s="277"/>
      <c r="I21" s="277"/>
      <c r="J21" s="6">
        <f>'FORM 4'!F23/1000000</f>
        <v>0</v>
      </c>
    </row>
    <row r="22" spans="1:10" ht="21.75" customHeight="1">
      <c r="A22" s="273"/>
      <c r="B22" s="269" t="s">
        <v>488</v>
      </c>
      <c r="C22" s="270"/>
      <c r="D22" s="270"/>
      <c r="E22" s="270"/>
      <c r="F22" s="270"/>
      <c r="G22" s="270"/>
      <c r="H22" s="270"/>
      <c r="I22" s="270"/>
      <c r="J22" s="271"/>
    </row>
    <row r="23" spans="1:10" ht="14.25" customHeight="1">
      <c r="A23" s="7"/>
      <c r="B23" s="11"/>
      <c r="C23" s="11"/>
      <c r="D23" s="11"/>
      <c r="E23" s="11"/>
      <c r="F23" s="11"/>
      <c r="G23" s="11"/>
      <c r="H23" s="11"/>
      <c r="I23" s="11"/>
      <c r="J23" s="11"/>
    </row>
    <row r="24" spans="1:10" ht="14.25" customHeight="1">
      <c r="A24" s="7"/>
      <c r="B24" s="11"/>
      <c r="C24" s="11"/>
      <c r="D24" s="11"/>
      <c r="E24" s="11"/>
      <c r="F24" s="11"/>
      <c r="G24" s="11"/>
      <c r="H24" s="11"/>
      <c r="I24" s="11"/>
      <c r="J24" s="11"/>
    </row>
    <row r="26" spans="1:10" ht="15.75" customHeight="1">
      <c r="A26" s="3" t="s">
        <v>512</v>
      </c>
      <c r="J26" s="5"/>
    </row>
    <row r="27" spans="1:10" ht="12.75">
      <c r="A27" s="7"/>
      <c r="B27" s="8"/>
      <c r="C27" s="8"/>
      <c r="D27" s="8"/>
      <c r="E27" s="8"/>
      <c r="F27" s="8"/>
      <c r="G27" s="8"/>
      <c r="H27" s="8"/>
      <c r="I27" s="8"/>
      <c r="J27" s="8"/>
    </row>
    <row r="28" spans="1:10" ht="12.75">
      <c r="A28" s="272">
        <v>1</v>
      </c>
      <c r="B28" s="274" t="s">
        <v>513</v>
      </c>
      <c r="C28" s="275"/>
      <c r="D28" s="275"/>
      <c r="E28" s="275"/>
      <c r="F28" s="275"/>
      <c r="G28" s="275"/>
      <c r="H28" s="275"/>
      <c r="I28" s="276"/>
      <c r="J28" s="6">
        <f>'FORM 4'!F29/1000000</f>
        <v>280.7158475</v>
      </c>
    </row>
    <row r="29" spans="1:10" ht="48.75" customHeight="1">
      <c r="A29" s="273"/>
      <c r="B29" s="269" t="s">
        <v>489</v>
      </c>
      <c r="C29" s="270"/>
      <c r="D29" s="270"/>
      <c r="E29" s="270"/>
      <c r="F29" s="270"/>
      <c r="G29" s="270"/>
      <c r="H29" s="270"/>
      <c r="I29" s="270"/>
      <c r="J29" s="271"/>
    </row>
    <row r="30" spans="1:10" ht="12.75">
      <c r="A30" s="272">
        <v>2</v>
      </c>
      <c r="B30" s="274" t="s">
        <v>415</v>
      </c>
      <c r="C30" s="275"/>
      <c r="D30" s="275"/>
      <c r="E30" s="275"/>
      <c r="F30" s="275"/>
      <c r="G30" s="275"/>
      <c r="H30" s="275"/>
      <c r="I30" s="276"/>
      <c r="J30" s="6">
        <f>'FORM 4'!F30/1000000</f>
        <v>159.3620275</v>
      </c>
    </row>
    <row r="31" spans="1:10" ht="42.75" customHeight="1">
      <c r="A31" s="273"/>
      <c r="B31" s="269" t="s">
        <v>490</v>
      </c>
      <c r="C31" s="270"/>
      <c r="D31" s="270"/>
      <c r="E31" s="270"/>
      <c r="F31" s="270"/>
      <c r="G31" s="270"/>
      <c r="H31" s="270"/>
      <c r="I31" s="270"/>
      <c r="J31" s="271"/>
    </row>
    <row r="32" spans="1:12" ht="12.75">
      <c r="A32" s="272">
        <v>3</v>
      </c>
      <c r="B32" s="274" t="s">
        <v>514</v>
      </c>
      <c r="C32" s="275"/>
      <c r="D32" s="275"/>
      <c r="E32" s="275"/>
      <c r="F32" s="275"/>
      <c r="G32" s="275"/>
      <c r="H32" s="275"/>
      <c r="I32" s="276"/>
      <c r="J32" s="6">
        <f>'FORM 4'!F31/1000000</f>
        <v>123.44125</v>
      </c>
      <c r="L32" s="9"/>
    </row>
    <row r="33" spans="1:10" ht="50.25" customHeight="1">
      <c r="A33" s="273"/>
      <c r="B33" s="269" t="s">
        <v>491</v>
      </c>
      <c r="C33" s="270"/>
      <c r="D33" s="270"/>
      <c r="E33" s="270"/>
      <c r="F33" s="270"/>
      <c r="G33" s="270"/>
      <c r="H33" s="270"/>
      <c r="I33" s="270"/>
      <c r="J33" s="271"/>
    </row>
    <row r="34" spans="1:10" ht="12.75">
      <c r="A34" s="272">
        <v>4</v>
      </c>
      <c r="B34" s="274" t="s">
        <v>515</v>
      </c>
      <c r="C34" s="275"/>
      <c r="D34" s="275"/>
      <c r="E34" s="275"/>
      <c r="F34" s="275"/>
      <c r="G34" s="275"/>
      <c r="H34" s="275"/>
      <c r="I34" s="276"/>
      <c r="J34" s="6">
        <f>'FORM 4'!F32/1000000</f>
        <v>52.1208375</v>
      </c>
    </row>
    <row r="35" spans="1:10" ht="42.75" customHeight="1">
      <c r="A35" s="273"/>
      <c r="B35" s="269" t="s">
        <v>492</v>
      </c>
      <c r="C35" s="270"/>
      <c r="D35" s="270"/>
      <c r="E35" s="270"/>
      <c r="F35" s="270"/>
      <c r="G35" s="270"/>
      <c r="H35" s="270"/>
      <c r="I35" s="270"/>
      <c r="J35" s="271"/>
    </row>
    <row r="36" spans="1:10" ht="12.75">
      <c r="A36" s="272">
        <v>5</v>
      </c>
      <c r="B36" s="274" t="s">
        <v>406</v>
      </c>
      <c r="C36" s="275"/>
      <c r="D36" s="275"/>
      <c r="E36" s="275"/>
      <c r="F36" s="275"/>
      <c r="G36" s="275"/>
      <c r="H36" s="275"/>
      <c r="I36" s="276"/>
      <c r="J36" s="6">
        <f>'FORM 4'!F33/1000000</f>
        <v>0</v>
      </c>
    </row>
    <row r="37" spans="1:10" ht="33" customHeight="1">
      <c r="A37" s="273"/>
      <c r="B37" s="269" t="s">
        <v>493</v>
      </c>
      <c r="C37" s="270"/>
      <c r="D37" s="270"/>
      <c r="E37" s="270"/>
      <c r="F37" s="270"/>
      <c r="G37" s="270"/>
      <c r="H37" s="270"/>
      <c r="I37" s="270"/>
      <c r="J37" s="271"/>
    </row>
    <row r="38" spans="1:10" ht="12.75">
      <c r="A38" s="272">
        <v>6</v>
      </c>
      <c r="B38" s="274" t="s">
        <v>516</v>
      </c>
      <c r="C38" s="275"/>
      <c r="D38" s="275"/>
      <c r="E38" s="275"/>
      <c r="F38" s="275"/>
      <c r="G38" s="275"/>
      <c r="H38" s="275"/>
      <c r="I38" s="276"/>
      <c r="J38" s="6">
        <f>'FORM 4'!F34/1000000</f>
        <v>5.82</v>
      </c>
    </row>
    <row r="39" spans="1:10" ht="54" customHeight="1">
      <c r="A39" s="273"/>
      <c r="B39" s="269" t="s">
        <v>494</v>
      </c>
      <c r="C39" s="270"/>
      <c r="D39" s="270"/>
      <c r="E39" s="270"/>
      <c r="F39" s="270"/>
      <c r="G39" s="270"/>
      <c r="H39" s="270"/>
      <c r="I39" s="270"/>
      <c r="J39" s="271"/>
    </row>
    <row r="40" spans="1:10" ht="12.75">
      <c r="A40" s="272">
        <v>7</v>
      </c>
      <c r="B40" s="274" t="s">
        <v>517</v>
      </c>
      <c r="C40" s="275"/>
      <c r="D40" s="275"/>
      <c r="E40" s="275"/>
      <c r="F40" s="275"/>
      <c r="G40" s="275"/>
      <c r="H40" s="275"/>
      <c r="I40" s="276"/>
      <c r="J40" s="6">
        <f>'FORM 4'!F35/1000000</f>
        <v>25.75525</v>
      </c>
    </row>
    <row r="41" spans="1:10" ht="51" customHeight="1">
      <c r="A41" s="273"/>
      <c r="B41" s="269" t="s">
        <v>495</v>
      </c>
      <c r="C41" s="270"/>
      <c r="D41" s="270"/>
      <c r="E41" s="270"/>
      <c r="F41" s="270"/>
      <c r="G41" s="270"/>
      <c r="H41" s="270"/>
      <c r="I41" s="270"/>
      <c r="J41" s="271"/>
    </row>
    <row r="42" spans="1:10" ht="12.75">
      <c r="A42" s="272">
        <v>8</v>
      </c>
      <c r="B42" s="274" t="s">
        <v>518</v>
      </c>
      <c r="C42" s="275"/>
      <c r="D42" s="275"/>
      <c r="E42" s="275"/>
      <c r="F42" s="275"/>
      <c r="G42" s="275"/>
      <c r="H42" s="275"/>
      <c r="I42" s="276"/>
      <c r="J42" s="6">
        <f>'FORM 4'!F36/1000000</f>
        <v>7.13375</v>
      </c>
    </row>
    <row r="43" spans="1:10" ht="49.5" customHeight="1">
      <c r="A43" s="273"/>
      <c r="B43" s="269" t="s">
        <v>496</v>
      </c>
      <c r="C43" s="270"/>
      <c r="D43" s="270"/>
      <c r="E43" s="270"/>
      <c r="F43" s="270"/>
      <c r="G43" s="270"/>
      <c r="H43" s="270"/>
      <c r="I43" s="270"/>
      <c r="J43" s="271"/>
    </row>
    <row r="44" spans="1:10" ht="12.75">
      <c r="A44" s="272">
        <v>9</v>
      </c>
      <c r="B44" s="274" t="s">
        <v>386</v>
      </c>
      <c r="C44" s="275"/>
      <c r="D44" s="275"/>
      <c r="E44" s="275"/>
      <c r="F44" s="275"/>
      <c r="G44" s="275"/>
      <c r="H44" s="275"/>
      <c r="I44" s="276"/>
      <c r="J44" s="6">
        <f>'FORM 4'!F37/1000000</f>
        <v>0</v>
      </c>
    </row>
    <row r="45" spans="1:10" ht="34.5" customHeight="1">
      <c r="A45" s="273"/>
      <c r="B45" s="269" t="s">
        <v>497</v>
      </c>
      <c r="C45" s="270"/>
      <c r="D45" s="270"/>
      <c r="E45" s="270"/>
      <c r="F45" s="270"/>
      <c r="G45" s="270"/>
      <c r="H45" s="270"/>
      <c r="I45" s="270"/>
      <c r="J45" s="271"/>
    </row>
    <row r="46" spans="1:10" ht="12.75">
      <c r="A46" s="272">
        <v>10</v>
      </c>
      <c r="B46" s="274" t="s">
        <v>519</v>
      </c>
      <c r="C46" s="275"/>
      <c r="D46" s="275"/>
      <c r="E46" s="275"/>
      <c r="F46" s="275"/>
      <c r="G46" s="275"/>
      <c r="H46" s="275"/>
      <c r="I46" s="276"/>
      <c r="J46" s="6">
        <f>'FORM 4'!F38/1000000</f>
        <v>9.580875</v>
      </c>
    </row>
    <row r="47" spans="1:10" ht="32.25" customHeight="1">
      <c r="A47" s="273"/>
      <c r="B47" s="269" t="s">
        <v>498</v>
      </c>
      <c r="C47" s="270"/>
      <c r="D47" s="270"/>
      <c r="E47" s="270"/>
      <c r="F47" s="270"/>
      <c r="G47" s="270"/>
      <c r="H47" s="270"/>
      <c r="I47" s="270"/>
      <c r="J47" s="271"/>
    </row>
    <row r="48" spans="1:10" ht="12.75">
      <c r="A48" s="272">
        <v>11</v>
      </c>
      <c r="B48" s="274" t="s">
        <v>520</v>
      </c>
      <c r="C48" s="275"/>
      <c r="D48" s="275"/>
      <c r="E48" s="275"/>
      <c r="F48" s="275"/>
      <c r="G48" s="275"/>
      <c r="H48" s="275"/>
      <c r="I48" s="276"/>
      <c r="J48" s="6">
        <f>'FORM 4'!F45/1000000</f>
        <v>6</v>
      </c>
    </row>
    <row r="49" spans="1:10" ht="41.25" customHeight="1">
      <c r="A49" s="273"/>
      <c r="B49" s="269" t="s">
        <v>499</v>
      </c>
      <c r="C49" s="270"/>
      <c r="D49" s="270"/>
      <c r="E49" s="270"/>
      <c r="F49" s="270"/>
      <c r="G49" s="270"/>
      <c r="H49" s="270"/>
      <c r="I49" s="270"/>
      <c r="J49" s="271"/>
    </row>
    <row r="50" spans="1:10" ht="12.75">
      <c r="A50" s="272">
        <v>12</v>
      </c>
      <c r="B50" s="274" t="s">
        <v>521</v>
      </c>
      <c r="C50" s="275"/>
      <c r="D50" s="275"/>
      <c r="E50" s="275"/>
      <c r="F50" s="275"/>
      <c r="G50" s="275"/>
      <c r="H50" s="275"/>
      <c r="I50" s="276"/>
      <c r="J50" s="6">
        <f>'FORM 4'!F46/1000000</f>
        <v>0</v>
      </c>
    </row>
    <row r="51" spans="1:10" ht="32.25" customHeight="1">
      <c r="A51" s="273"/>
      <c r="B51" s="269" t="s">
        <v>500</v>
      </c>
      <c r="C51" s="270"/>
      <c r="D51" s="270"/>
      <c r="E51" s="270"/>
      <c r="F51" s="270"/>
      <c r="G51" s="270"/>
      <c r="H51" s="270"/>
      <c r="I51" s="270"/>
      <c r="J51" s="271"/>
    </row>
    <row r="52" spans="1:10" ht="12.75">
      <c r="A52" s="278">
        <v>13</v>
      </c>
      <c r="B52" s="277" t="s">
        <v>522</v>
      </c>
      <c r="C52" s="277"/>
      <c r="D52" s="277"/>
      <c r="E52" s="277"/>
      <c r="F52" s="277"/>
      <c r="G52" s="277"/>
      <c r="H52" s="277"/>
      <c r="I52" s="277"/>
      <c r="J52" s="6">
        <f>'FORM 4'!F47/1000000</f>
        <v>0</v>
      </c>
    </row>
    <row r="53" spans="1:10" ht="29.25" customHeight="1">
      <c r="A53" s="278"/>
      <c r="B53" s="269" t="s">
        <v>501</v>
      </c>
      <c r="C53" s="270"/>
      <c r="D53" s="270"/>
      <c r="E53" s="270"/>
      <c r="F53" s="270"/>
      <c r="G53" s="270"/>
      <c r="H53" s="270"/>
      <c r="I53" s="270"/>
      <c r="J53" s="271"/>
    </row>
    <row r="54" spans="1:10" ht="12.75">
      <c r="A54" s="278">
        <v>14</v>
      </c>
      <c r="B54" s="277" t="s">
        <v>523</v>
      </c>
      <c r="C54" s="277"/>
      <c r="D54" s="277"/>
      <c r="E54" s="277"/>
      <c r="F54" s="277"/>
      <c r="G54" s="277"/>
      <c r="H54" s="277"/>
      <c r="I54" s="277"/>
      <c r="J54" s="6">
        <f>'FORM 4'!F48/1000000</f>
        <v>0</v>
      </c>
    </row>
    <row r="55" spans="1:10" ht="27.75" customHeight="1">
      <c r="A55" s="278"/>
      <c r="B55" s="269" t="s">
        <v>502</v>
      </c>
      <c r="C55" s="270"/>
      <c r="D55" s="270"/>
      <c r="E55" s="270"/>
      <c r="F55" s="270"/>
      <c r="G55" s="270"/>
      <c r="H55" s="270"/>
      <c r="I55" s="270"/>
      <c r="J55" s="271"/>
    </row>
    <row r="56" ht="12.75">
      <c r="A56" s="267"/>
    </row>
    <row r="57" ht="12.75">
      <c r="A57" s="267"/>
    </row>
    <row r="58" ht="12.75">
      <c r="A58" s="267"/>
    </row>
    <row r="59" ht="12.75">
      <c r="A59" s="267"/>
    </row>
    <row r="60" ht="12.75">
      <c r="A60" s="267"/>
    </row>
    <row r="352" ht="12.75">
      <c r="D352" s="266" t="s">
        <v>275</v>
      </c>
    </row>
  </sheetData>
  <sheetProtection/>
  <mergeCells count="63">
    <mergeCell ref="A52:A53"/>
    <mergeCell ref="B52:I52"/>
    <mergeCell ref="A54:A55"/>
    <mergeCell ref="B54:I54"/>
    <mergeCell ref="B55:J55"/>
    <mergeCell ref="B53:J53"/>
    <mergeCell ref="A48:A49"/>
    <mergeCell ref="B48:I48"/>
    <mergeCell ref="B49:J49"/>
    <mergeCell ref="A50:A51"/>
    <mergeCell ref="B50:I50"/>
    <mergeCell ref="B51:J51"/>
    <mergeCell ref="A9:A10"/>
    <mergeCell ref="B9:I9"/>
    <mergeCell ref="B10:J10"/>
    <mergeCell ref="A11:A12"/>
    <mergeCell ref="B11:I11"/>
    <mergeCell ref="B12:J12"/>
    <mergeCell ref="A13:A14"/>
    <mergeCell ref="B13:I13"/>
    <mergeCell ref="B14:J14"/>
    <mergeCell ref="A15:A16"/>
    <mergeCell ref="B15:I15"/>
    <mergeCell ref="B16:J16"/>
    <mergeCell ref="A17:A18"/>
    <mergeCell ref="B17:I17"/>
    <mergeCell ref="B18:J18"/>
    <mergeCell ref="A19:A20"/>
    <mergeCell ref="B19:I19"/>
    <mergeCell ref="B20:J20"/>
    <mergeCell ref="A21:A22"/>
    <mergeCell ref="B21:I21"/>
    <mergeCell ref="B22:J22"/>
    <mergeCell ref="A28:A29"/>
    <mergeCell ref="B28:I28"/>
    <mergeCell ref="B29:J29"/>
    <mergeCell ref="A30:A31"/>
    <mergeCell ref="B30:I30"/>
    <mergeCell ref="B31:J31"/>
    <mergeCell ref="A32:A33"/>
    <mergeCell ref="B32:I32"/>
    <mergeCell ref="B33:J33"/>
    <mergeCell ref="A34:A35"/>
    <mergeCell ref="B34:I34"/>
    <mergeCell ref="B35:J35"/>
    <mergeCell ref="A36:A37"/>
    <mergeCell ref="B36:I36"/>
    <mergeCell ref="B37:J37"/>
    <mergeCell ref="A38:A39"/>
    <mergeCell ref="B38:I38"/>
    <mergeCell ref="B39:J39"/>
    <mergeCell ref="A40:A41"/>
    <mergeCell ref="B40:I40"/>
    <mergeCell ref="B41:J41"/>
    <mergeCell ref="B47:J47"/>
    <mergeCell ref="A46:A47"/>
    <mergeCell ref="B46:I46"/>
    <mergeCell ref="A42:A43"/>
    <mergeCell ref="B42:I42"/>
    <mergeCell ref="B43:J43"/>
    <mergeCell ref="A44:A45"/>
    <mergeCell ref="B44:I44"/>
    <mergeCell ref="B45:J45"/>
  </mergeCells>
  <hyperlinks>
    <hyperlink ref="D352" r:id="rId1" display="\\\\\"/>
  </hyperlinks>
  <printOptions horizontalCentered="1"/>
  <pageMargins left="0.5905511811023623" right="0.5118110236220472" top="0.8661417322834646" bottom="0.8661417322834646" header="0.5118110236220472" footer="0.5118110236220472"/>
  <pageSetup firstPageNumber="5" useFirstPageNumber="1" horizontalDpi="300" verticalDpi="300" orientation="portrait" paperSize="9" scale="99" r:id="rId2"/>
  <headerFooter alignWithMargins="0">
    <oddFooter>&amp;LLBPP LIA CIMAHI&amp;R&amp;P</oddFooter>
  </headerFooter>
  <rowBreaks count="2" manualBreakCount="2">
    <brk id="25" max="255" man="1"/>
    <brk id="47" max="255" man="1"/>
  </rowBreaks>
</worksheet>
</file>

<file path=xl/worksheets/sheet4.xml><?xml version="1.0" encoding="utf-8"?>
<worksheet xmlns="http://schemas.openxmlformats.org/spreadsheetml/2006/main" xmlns:r="http://schemas.openxmlformats.org/officeDocument/2006/relationships">
  <dimension ref="A1:K66"/>
  <sheetViews>
    <sheetView showGridLines="0" tabSelected="1" zoomScale="75" zoomScaleNormal="75" zoomScalePageLayoutView="0" workbookViewId="0" topLeftCell="A1">
      <pane xSplit="2" ySplit="9" topLeftCell="C39" activePane="bottomRight" state="frozen"/>
      <selection pane="topLeft" activeCell="A1" sqref="A1"/>
      <selection pane="topRight" activeCell="C1" sqref="C1"/>
      <selection pane="bottomLeft" activeCell="A10" sqref="A10"/>
      <selection pane="bottomRight" activeCell="A59" sqref="A59"/>
    </sheetView>
  </sheetViews>
  <sheetFormatPr defaultColWidth="9.140625" defaultRowHeight="12.75"/>
  <cols>
    <col min="1" max="1" width="6.7109375" style="39" customWidth="1"/>
    <col min="2" max="2" width="35.421875" style="39" customWidth="1"/>
    <col min="3" max="3" width="18.57421875" style="39" bestFit="1" customWidth="1"/>
    <col min="4" max="4" width="17.00390625" style="39" customWidth="1"/>
    <col min="5" max="5" width="16.57421875" style="39" bestFit="1" customWidth="1"/>
    <col min="6" max="6" width="17.140625" style="39" customWidth="1"/>
    <col min="7" max="7" width="17.421875" style="39" bestFit="1" customWidth="1"/>
    <col min="8" max="8" width="16.00390625" style="39" customWidth="1"/>
    <col min="9" max="9" width="2.28125" style="39" customWidth="1"/>
    <col min="10" max="10" width="9.140625" style="39" customWidth="1"/>
    <col min="11" max="11" width="12.7109375" style="39" bestFit="1" customWidth="1"/>
    <col min="12" max="16384" width="9.140625" style="39" customWidth="1"/>
  </cols>
  <sheetData>
    <row r="1" spans="1:8" ht="12.75">
      <c r="A1" s="40" t="s">
        <v>268</v>
      </c>
      <c r="B1" s="38" t="s">
        <v>295</v>
      </c>
      <c r="C1" s="38"/>
      <c r="D1" s="38"/>
      <c r="E1" s="38"/>
      <c r="F1" s="38"/>
      <c r="G1" s="38"/>
      <c r="H1" s="38"/>
    </row>
    <row r="2" spans="1:8" ht="12.75">
      <c r="A2" s="40" t="s">
        <v>479</v>
      </c>
      <c r="B2" s="38"/>
      <c r="C2" s="38"/>
      <c r="D2" s="38"/>
      <c r="E2" s="38"/>
      <c r="F2" s="38"/>
      <c r="G2" s="38"/>
      <c r="H2" s="38"/>
    </row>
    <row r="3" spans="1:8" ht="12.75">
      <c r="A3" s="40" t="s">
        <v>480</v>
      </c>
      <c r="B3" s="38"/>
      <c r="C3" s="38"/>
      <c r="D3" s="38"/>
      <c r="E3" s="38"/>
      <c r="F3" s="38"/>
      <c r="G3" s="38"/>
      <c r="H3" s="38"/>
    </row>
    <row r="4" spans="1:8" ht="12.75">
      <c r="A4" s="40" t="str">
        <f>'FORM 3'!A4</f>
        <v>CIMAHI AFFILIATE</v>
      </c>
      <c r="B4" s="38"/>
      <c r="C4" s="38"/>
      <c r="D4" s="38"/>
      <c r="E4" s="38"/>
      <c r="F4" s="38"/>
      <c r="G4" s="38"/>
      <c r="H4" s="38"/>
    </row>
    <row r="5" spans="1:8" ht="12.75">
      <c r="A5" s="38" t="s">
        <v>481</v>
      </c>
      <c r="B5" s="38"/>
      <c r="C5" s="38"/>
      <c r="D5" s="38"/>
      <c r="E5" s="38"/>
      <c r="F5" s="38"/>
      <c r="G5" s="38"/>
      <c r="H5" s="38"/>
    </row>
    <row r="6" spans="1:8" ht="13.5" thickBot="1">
      <c r="A6" s="38"/>
      <c r="B6" s="38"/>
      <c r="C6" s="38"/>
      <c r="D6" s="38"/>
      <c r="E6" s="38"/>
      <c r="F6" s="38"/>
      <c r="G6" s="38"/>
      <c r="H6" s="38"/>
    </row>
    <row r="7" spans="1:8" ht="13.5" thickTop="1">
      <c r="A7" s="279" t="s">
        <v>142</v>
      </c>
      <c r="B7" s="281" t="s">
        <v>333</v>
      </c>
      <c r="C7" s="284" t="s">
        <v>278</v>
      </c>
      <c r="D7" s="281" t="s">
        <v>472</v>
      </c>
      <c r="E7" s="281"/>
      <c r="F7" s="281"/>
      <c r="G7" s="281" t="s">
        <v>473</v>
      </c>
      <c r="H7" s="283"/>
    </row>
    <row r="8" spans="1:8" ht="12.75">
      <c r="A8" s="280"/>
      <c r="B8" s="282"/>
      <c r="C8" s="285"/>
      <c r="D8" s="36" t="s">
        <v>201</v>
      </c>
      <c r="E8" s="37" t="s">
        <v>289</v>
      </c>
      <c r="F8" s="36" t="s">
        <v>1</v>
      </c>
      <c r="G8" s="36" t="s">
        <v>143</v>
      </c>
      <c r="H8" s="156" t="s">
        <v>7</v>
      </c>
    </row>
    <row r="9" spans="1:8" ht="15.75" customHeight="1">
      <c r="A9" s="157"/>
      <c r="B9" s="41">
        <v>1</v>
      </c>
      <c r="C9" s="41">
        <v>2</v>
      </c>
      <c r="D9" s="41">
        <v>3</v>
      </c>
      <c r="E9" s="41" t="s">
        <v>334</v>
      </c>
      <c r="F9" s="41">
        <v>5</v>
      </c>
      <c r="G9" s="41" t="s">
        <v>190</v>
      </c>
      <c r="H9" s="158" t="s">
        <v>170</v>
      </c>
    </row>
    <row r="10" spans="1:8" ht="12.75">
      <c r="A10" s="159" t="s">
        <v>2</v>
      </c>
      <c r="B10" s="43" t="s">
        <v>627</v>
      </c>
      <c r="C10" s="44">
        <v>0</v>
      </c>
      <c r="D10" s="44">
        <v>0</v>
      </c>
      <c r="E10" s="44">
        <v>0</v>
      </c>
      <c r="F10" s="44">
        <v>0</v>
      </c>
      <c r="G10" s="44">
        <f>F10-C10</f>
        <v>0</v>
      </c>
      <c r="H10" s="160">
        <v>0</v>
      </c>
    </row>
    <row r="11" spans="1:8" ht="12.75">
      <c r="A11" s="168"/>
      <c r="B11" s="35"/>
      <c r="C11" s="45"/>
      <c r="D11" s="45"/>
      <c r="E11" s="45"/>
      <c r="F11" s="45"/>
      <c r="G11" s="45"/>
      <c r="H11" s="162"/>
    </row>
    <row r="12" spans="1:8" ht="12.75">
      <c r="A12" s="159" t="s">
        <v>3</v>
      </c>
      <c r="B12" s="43" t="s">
        <v>626</v>
      </c>
      <c r="C12" s="45"/>
      <c r="D12" s="45"/>
      <c r="E12" s="45"/>
      <c r="F12" s="45"/>
      <c r="G12" s="45"/>
      <c r="H12" s="162"/>
    </row>
    <row r="13" spans="1:8" ht="12.75">
      <c r="A13" s="163"/>
      <c r="B13" s="43" t="s">
        <v>625</v>
      </c>
      <c r="C13" s="44"/>
      <c r="D13" s="44"/>
      <c r="E13" s="44"/>
      <c r="F13" s="44"/>
      <c r="G13" s="44"/>
      <c r="H13" s="160"/>
    </row>
    <row r="14" spans="1:8" ht="12.75">
      <c r="A14" s="164" t="s">
        <v>144</v>
      </c>
      <c r="B14" s="46" t="s">
        <v>574</v>
      </c>
      <c r="C14" s="45">
        <f>'FORM 5'!E24</f>
        <v>751249301</v>
      </c>
      <c r="D14" s="45">
        <f>'FORM 5'!F24</f>
        <v>407299724</v>
      </c>
      <c r="E14" s="45">
        <f>'FORM 5'!G24</f>
        <v>101824931</v>
      </c>
      <c r="F14" s="45">
        <f>D14+E14</f>
        <v>509124655</v>
      </c>
      <c r="G14" s="45">
        <f>SUM(F14-C14)</f>
        <v>-242124646</v>
      </c>
      <c r="H14" s="162">
        <f>(G14/C14)*100</f>
        <v>-32.229600171035635</v>
      </c>
    </row>
    <row r="15" spans="1:8" ht="12.75">
      <c r="A15" s="164" t="s">
        <v>144</v>
      </c>
      <c r="B15" s="46" t="s">
        <v>581</v>
      </c>
      <c r="C15" s="45">
        <f>'FORM 5'!E45</f>
        <v>127301344</v>
      </c>
      <c r="D15" s="45">
        <f>'FORM 5'!F45</f>
        <v>89623250</v>
      </c>
      <c r="E15" s="45">
        <f>'FORM 5'!G45</f>
        <v>22405812.5</v>
      </c>
      <c r="F15" s="45">
        <f>D15+E15</f>
        <v>112029062.5</v>
      </c>
      <c r="G15" s="45">
        <f>SUM(F15-C15)</f>
        <v>-15272281.5</v>
      </c>
      <c r="H15" s="162">
        <f aca="true" t="shared" si="0" ref="H15:H23">(G15/C15)*100</f>
        <v>-11.996952286693846</v>
      </c>
    </row>
    <row r="16" spans="1:8" ht="12.75">
      <c r="A16" s="164" t="s">
        <v>144</v>
      </c>
      <c r="B16" s="46" t="s">
        <v>624</v>
      </c>
      <c r="C16" s="45">
        <f>'FORM 5'!E58</f>
        <v>28644840</v>
      </c>
      <c r="D16" s="45">
        <f>'FORM 5'!F58</f>
        <v>4452000</v>
      </c>
      <c r="E16" s="45">
        <f>'FORM 5'!G58</f>
        <v>1113000</v>
      </c>
      <c r="F16" s="45">
        <f>D16+E16</f>
        <v>5565000</v>
      </c>
      <c r="G16" s="45">
        <f>SUM(F16-C16)</f>
        <v>-23079840</v>
      </c>
      <c r="H16" s="162">
        <f t="shared" si="0"/>
        <v>-80.57241723116624</v>
      </c>
    </row>
    <row r="17" spans="1:8" ht="12.75">
      <c r="A17" s="164" t="s">
        <v>144</v>
      </c>
      <c r="B17" s="46" t="s">
        <v>623</v>
      </c>
      <c r="C17" s="45">
        <f>'FORM 5'!E72</f>
        <v>63000000</v>
      </c>
      <c r="D17" s="45">
        <f>'FORM 5'!F72</f>
        <v>0</v>
      </c>
      <c r="E17" s="45">
        <f>'FORM 5'!G72</f>
        <v>0</v>
      </c>
      <c r="F17" s="45">
        <f>D17+E17</f>
        <v>0</v>
      </c>
      <c r="G17" s="45">
        <f>SUM(F17-C17)</f>
        <v>-63000000</v>
      </c>
      <c r="H17" s="162">
        <f t="shared" si="0"/>
        <v>-100</v>
      </c>
    </row>
    <row r="18" spans="1:8" ht="12.75">
      <c r="A18" s="164" t="s">
        <v>144</v>
      </c>
      <c r="B18" s="46" t="s">
        <v>622</v>
      </c>
      <c r="C18" s="45">
        <f>'FORM 5'!E80</f>
        <v>180450000</v>
      </c>
      <c r="D18" s="45">
        <f>'FORM 5'!F80</f>
        <v>66125000</v>
      </c>
      <c r="E18" s="45">
        <f>'FORM 5'!G80</f>
        <v>16531250</v>
      </c>
      <c r="F18" s="45">
        <f>D18+E18</f>
        <v>82656250</v>
      </c>
      <c r="G18" s="45">
        <f>SUM(F18-C18)</f>
        <v>-97793750</v>
      </c>
      <c r="H18" s="162">
        <f t="shared" si="0"/>
        <v>-54.194375173178166</v>
      </c>
    </row>
    <row r="19" spans="1:8" ht="13.5" thickBot="1">
      <c r="A19" s="164"/>
      <c r="B19" s="43"/>
      <c r="C19" s="169"/>
      <c r="D19" s="169"/>
      <c r="E19" s="169"/>
      <c r="F19" s="169"/>
      <c r="G19" s="169"/>
      <c r="H19" s="170"/>
    </row>
    <row r="20" spans="1:8" ht="13.5" thickBot="1">
      <c r="A20" s="164"/>
      <c r="B20" s="43" t="s">
        <v>621</v>
      </c>
      <c r="C20" s="173">
        <f>SUM(C14:C18)</f>
        <v>1150645485</v>
      </c>
      <c r="D20" s="173">
        <f>SUM(D14:D18)</f>
        <v>567499974</v>
      </c>
      <c r="E20" s="173">
        <f>SUM(E14:E18)</f>
        <v>141874993.5</v>
      </c>
      <c r="F20" s="186">
        <f>D20+E20</f>
        <v>709374967.5</v>
      </c>
      <c r="G20" s="173">
        <f>SUM(F20-C20)</f>
        <v>-441270517.5</v>
      </c>
      <c r="H20" s="174">
        <f>(G20/C20)*100</f>
        <v>-38.34982392513364</v>
      </c>
    </row>
    <row r="21" spans="1:8" ht="12.75">
      <c r="A21" s="164"/>
      <c r="B21" s="43"/>
      <c r="C21" s="171"/>
      <c r="D21" s="171"/>
      <c r="E21" s="171"/>
      <c r="F21" s="171"/>
      <c r="G21" s="171"/>
      <c r="H21" s="172"/>
    </row>
    <row r="22" spans="1:8" ht="12.75">
      <c r="A22" s="165">
        <v>8.02</v>
      </c>
      <c r="B22" s="46" t="s">
        <v>620</v>
      </c>
      <c r="C22" s="45">
        <f>'FORM 5'!E117</f>
        <v>31950000</v>
      </c>
      <c r="D22" s="45">
        <f>'FORM 5'!F117</f>
        <v>26784000</v>
      </c>
      <c r="E22" s="45">
        <f>'FORM 5'!G117</f>
        <v>6696000</v>
      </c>
      <c r="F22" s="45">
        <f>D22+E22</f>
        <v>33480000</v>
      </c>
      <c r="G22" s="45">
        <f>SUM(F22-C22)</f>
        <v>1530000</v>
      </c>
      <c r="H22" s="162">
        <f t="shared" si="0"/>
        <v>4.788732394366197</v>
      </c>
    </row>
    <row r="23" spans="1:8" ht="12.75">
      <c r="A23" s="165">
        <v>8.03</v>
      </c>
      <c r="B23" s="46" t="s">
        <v>619</v>
      </c>
      <c r="C23" s="45">
        <f>'FORM 5'!E130</f>
        <v>0</v>
      </c>
      <c r="D23" s="45">
        <f>'FORM 5'!F130</f>
        <v>0</v>
      </c>
      <c r="E23" s="45">
        <f>'FORM 5'!G130</f>
        <v>0</v>
      </c>
      <c r="F23" s="45">
        <f>D23+E23</f>
        <v>0</v>
      </c>
      <c r="G23" s="45">
        <f>SUM(F23-C23)</f>
        <v>0</v>
      </c>
      <c r="H23" s="162" t="e">
        <f t="shared" si="0"/>
        <v>#DIV/0!</v>
      </c>
    </row>
    <row r="24" spans="1:8" ht="13.5" thickBot="1">
      <c r="A24" s="165"/>
      <c r="B24" s="46"/>
      <c r="C24" s="175"/>
      <c r="D24" s="175"/>
      <c r="E24" s="175"/>
      <c r="F24" s="175"/>
      <c r="G24" s="175"/>
      <c r="H24" s="176"/>
    </row>
    <row r="25" spans="1:8" ht="13.5" thickBot="1">
      <c r="A25" s="163"/>
      <c r="B25" s="43" t="s">
        <v>359</v>
      </c>
      <c r="C25" s="173">
        <f>C20+C22+C23</f>
        <v>1182595485</v>
      </c>
      <c r="D25" s="173">
        <f>D20+D22+D23</f>
        <v>594283974</v>
      </c>
      <c r="E25" s="173">
        <f>E20+E22+E23</f>
        <v>148570993.5</v>
      </c>
      <c r="F25" s="173">
        <f>D25+E25</f>
        <v>742854967.5</v>
      </c>
      <c r="G25" s="173">
        <f>F25-C25</f>
        <v>-439740517.5</v>
      </c>
      <c r="H25" s="174">
        <f>(G25/C25)*100</f>
        <v>-37.18435619598193</v>
      </c>
    </row>
    <row r="26" spans="1:8" ht="12.75">
      <c r="A26" s="161"/>
      <c r="B26" s="75"/>
      <c r="C26" s="138"/>
      <c r="D26" s="138"/>
      <c r="E26" s="138"/>
      <c r="F26" s="138"/>
      <c r="G26" s="138"/>
      <c r="H26" s="177"/>
    </row>
    <row r="27" spans="1:8" ht="12.75">
      <c r="A27" s="163" t="s">
        <v>4</v>
      </c>
      <c r="B27" s="43" t="s">
        <v>618</v>
      </c>
      <c r="C27" s="45"/>
      <c r="D27" s="45"/>
      <c r="E27" s="45"/>
      <c r="F27" s="45"/>
      <c r="G27" s="45"/>
      <c r="H27" s="162"/>
    </row>
    <row r="28" spans="1:8" ht="12.75">
      <c r="A28" s="163"/>
      <c r="B28" s="43" t="s">
        <v>617</v>
      </c>
      <c r="C28" s="44"/>
      <c r="D28" s="44"/>
      <c r="E28" s="44"/>
      <c r="F28" s="44"/>
      <c r="G28" s="44"/>
      <c r="H28" s="160"/>
    </row>
    <row r="29" spans="1:11" ht="12.75">
      <c r="A29" s="164" t="s">
        <v>145</v>
      </c>
      <c r="B29" s="46" t="s">
        <v>616</v>
      </c>
      <c r="C29" s="45">
        <f>'FORM 5'!E150</f>
        <v>391797384</v>
      </c>
      <c r="D29" s="45">
        <f>'FORM 5'!F150</f>
        <v>224572678</v>
      </c>
      <c r="E29" s="45">
        <f>'FORM 5'!G150</f>
        <v>56143169.5</v>
      </c>
      <c r="F29" s="45">
        <f aca="true" t="shared" si="1" ref="F29:F38">D29+E29</f>
        <v>280715847.5</v>
      </c>
      <c r="G29" s="45">
        <f aca="true" t="shared" si="2" ref="G29:G38">SUM(F29-C29)</f>
        <v>-111081536.5</v>
      </c>
      <c r="H29" s="162">
        <f>(G29/C29)*100</f>
        <v>-28.35178105732324</v>
      </c>
      <c r="K29" s="51">
        <f>D29/9</f>
        <v>24952519.777777776</v>
      </c>
    </row>
    <row r="30" spans="1:11" ht="12.75">
      <c r="A30" s="164" t="s">
        <v>146</v>
      </c>
      <c r="B30" s="46" t="s">
        <v>615</v>
      </c>
      <c r="C30" s="45">
        <f>'FORM 5'!E157</f>
        <v>165533708</v>
      </c>
      <c r="D30" s="45">
        <f>'FORM 5'!F157</f>
        <v>127489622</v>
      </c>
      <c r="E30" s="45">
        <f>'FORM 5'!G157</f>
        <v>31872405.5</v>
      </c>
      <c r="F30" s="45">
        <f t="shared" si="1"/>
        <v>159362027.5</v>
      </c>
      <c r="G30" s="45">
        <f t="shared" si="2"/>
        <v>-6171680.5</v>
      </c>
      <c r="H30" s="162">
        <f aca="true" t="shared" si="3" ref="H30:H40">(G30/C30)*100</f>
        <v>-3.7283527171396416</v>
      </c>
      <c r="K30" s="51">
        <f>D30/9</f>
        <v>14165513.555555556</v>
      </c>
    </row>
    <row r="31" spans="1:11" ht="12.75">
      <c r="A31" s="164" t="s">
        <v>147</v>
      </c>
      <c r="B31" s="46" t="s">
        <v>614</v>
      </c>
      <c r="C31" s="45">
        <f>'FORM 5'!E188</f>
        <v>177346843</v>
      </c>
      <c r="D31" s="45">
        <f>'FORM 5'!F188</f>
        <v>98753000</v>
      </c>
      <c r="E31" s="45">
        <f>'FORM 5'!G188</f>
        <v>24688250</v>
      </c>
      <c r="F31" s="45">
        <f t="shared" si="1"/>
        <v>123441250</v>
      </c>
      <c r="G31" s="45">
        <f t="shared" si="2"/>
        <v>-53905593</v>
      </c>
      <c r="H31" s="162">
        <f t="shared" si="3"/>
        <v>-30.39557518370936</v>
      </c>
      <c r="K31" s="51">
        <f>SUM(K29:K30)</f>
        <v>39118033.33333333</v>
      </c>
    </row>
    <row r="32" spans="1:8" ht="12.75">
      <c r="A32" s="164" t="s">
        <v>148</v>
      </c>
      <c r="B32" s="46" t="s">
        <v>613</v>
      </c>
      <c r="C32" s="45">
        <f>'FORM 5'!E239</f>
        <v>45020303</v>
      </c>
      <c r="D32" s="45">
        <f>'FORM 5'!F239</f>
        <v>41696670</v>
      </c>
      <c r="E32" s="45">
        <f>'FORM 5'!G239</f>
        <v>10424167.5</v>
      </c>
      <c r="F32" s="45">
        <f t="shared" si="1"/>
        <v>52120837.5</v>
      </c>
      <c r="G32" s="45">
        <f t="shared" si="2"/>
        <v>7100534.5</v>
      </c>
      <c r="H32" s="162">
        <f t="shared" si="3"/>
        <v>15.77184964748016</v>
      </c>
    </row>
    <row r="33" spans="1:8" ht="12.75">
      <c r="A33" s="164" t="s">
        <v>149</v>
      </c>
      <c r="B33" s="46" t="s">
        <v>612</v>
      </c>
      <c r="C33" s="45">
        <f>'FORM 5'!E248</f>
        <v>893660</v>
      </c>
      <c r="D33" s="45">
        <f>'FORM 5'!F248</f>
        <v>0</v>
      </c>
      <c r="E33" s="45">
        <f>'FORM 5'!G248</f>
        <v>0</v>
      </c>
      <c r="F33" s="45">
        <f t="shared" si="1"/>
        <v>0</v>
      </c>
      <c r="G33" s="45">
        <f t="shared" si="2"/>
        <v>-893660</v>
      </c>
      <c r="H33" s="162">
        <f t="shared" si="3"/>
        <v>-100</v>
      </c>
    </row>
    <row r="34" spans="1:8" ht="12.75">
      <c r="A34" s="164" t="s">
        <v>150</v>
      </c>
      <c r="B34" s="46" t="s">
        <v>611</v>
      </c>
      <c r="C34" s="45">
        <f>'FORM 5'!E256</f>
        <v>20659200</v>
      </c>
      <c r="D34" s="45">
        <f>'FORM 5'!F256</f>
        <v>4656000</v>
      </c>
      <c r="E34" s="45">
        <f>'FORM 5'!G256</f>
        <v>1164000</v>
      </c>
      <c r="F34" s="45">
        <f t="shared" si="1"/>
        <v>5820000</v>
      </c>
      <c r="G34" s="45">
        <f t="shared" si="2"/>
        <v>-14839200</v>
      </c>
      <c r="H34" s="162">
        <f t="shared" si="3"/>
        <v>-71.82853159851301</v>
      </c>
    </row>
    <row r="35" spans="1:8" ht="12.75">
      <c r="A35" s="164" t="s">
        <v>151</v>
      </c>
      <c r="B35" s="46" t="s">
        <v>397</v>
      </c>
      <c r="C35" s="45">
        <f>'FORM 5'!E268</f>
        <v>31028000</v>
      </c>
      <c r="D35" s="45">
        <f>'FORM 5'!F268</f>
        <v>20604200</v>
      </c>
      <c r="E35" s="45">
        <f>'FORM 5'!G268</f>
        <v>5151050</v>
      </c>
      <c r="F35" s="45">
        <f>D35+E35</f>
        <v>25755250</v>
      </c>
      <c r="G35" s="45">
        <f>SUM(F35-C35)</f>
        <v>-5272750</v>
      </c>
      <c r="H35" s="162">
        <f t="shared" si="3"/>
        <v>-16.993521980146966</v>
      </c>
    </row>
    <row r="36" spans="1:8" ht="12.75">
      <c r="A36" s="164" t="s">
        <v>152</v>
      </c>
      <c r="B36" s="46" t="s">
        <v>610</v>
      </c>
      <c r="C36" s="45">
        <f>'FORM 5'!E285</f>
        <v>5500000</v>
      </c>
      <c r="D36" s="45">
        <f>'FORM 5'!F285</f>
        <v>5707000</v>
      </c>
      <c r="E36" s="45">
        <f>'FORM 5'!G285</f>
        <v>1426750</v>
      </c>
      <c r="F36" s="45">
        <f t="shared" si="1"/>
        <v>7133750</v>
      </c>
      <c r="G36" s="45">
        <f t="shared" si="2"/>
        <v>1633750</v>
      </c>
      <c r="H36" s="162">
        <f t="shared" si="3"/>
        <v>29.704545454545457</v>
      </c>
    </row>
    <row r="37" spans="1:8" ht="12.75">
      <c r="A37" s="164" t="s">
        <v>153</v>
      </c>
      <c r="B37" s="46" t="s">
        <v>609</v>
      </c>
      <c r="C37" s="45">
        <f>'FORM 5'!E294</f>
        <v>19500000</v>
      </c>
      <c r="D37" s="45">
        <f>'FORM 5'!F294</f>
        <v>0</v>
      </c>
      <c r="E37" s="45">
        <f>'FORM 5'!G294</f>
        <v>0</v>
      </c>
      <c r="F37" s="45">
        <f>D37+E37</f>
        <v>0</v>
      </c>
      <c r="G37" s="45">
        <f t="shared" si="2"/>
        <v>-19500000</v>
      </c>
      <c r="H37" s="162">
        <f t="shared" si="3"/>
        <v>-100</v>
      </c>
    </row>
    <row r="38" spans="1:8" ht="12.75">
      <c r="A38" s="164" t="s">
        <v>154</v>
      </c>
      <c r="B38" s="46" t="s">
        <v>281</v>
      </c>
      <c r="C38" s="45">
        <f>'FORM 5'!E307</f>
        <v>8980000</v>
      </c>
      <c r="D38" s="45">
        <f>'FORM 5'!F307</f>
        <v>7664700</v>
      </c>
      <c r="E38" s="45">
        <f>'FORM 5'!G307</f>
        <v>1916175</v>
      </c>
      <c r="F38" s="45">
        <f t="shared" si="1"/>
        <v>9580875</v>
      </c>
      <c r="G38" s="45">
        <f t="shared" si="2"/>
        <v>600875</v>
      </c>
      <c r="H38" s="162">
        <f t="shared" si="3"/>
        <v>6.6912583518930955</v>
      </c>
    </row>
    <row r="39" spans="1:8" ht="13.5" thickBot="1">
      <c r="A39" s="164"/>
      <c r="B39" s="46"/>
      <c r="C39" s="175"/>
      <c r="D39" s="175"/>
      <c r="E39" s="175"/>
      <c r="F39" s="175"/>
      <c r="G39" s="175"/>
      <c r="H39" s="176"/>
    </row>
    <row r="40" spans="1:8" ht="13.5" thickBot="1">
      <c r="A40" s="164"/>
      <c r="B40" s="43" t="s">
        <v>371</v>
      </c>
      <c r="C40" s="173">
        <f>SUM(C29:C38)</f>
        <v>866259098</v>
      </c>
      <c r="D40" s="173">
        <f>SUM(D29:D38)</f>
        <v>531143870</v>
      </c>
      <c r="E40" s="173">
        <f>SUM(E29:E38)</f>
        <v>132785967.5</v>
      </c>
      <c r="F40" s="173">
        <f>D40+E40</f>
        <v>663929837.5</v>
      </c>
      <c r="G40" s="173">
        <f>F40-C40</f>
        <v>-202329260.5</v>
      </c>
      <c r="H40" s="174">
        <f t="shared" si="3"/>
        <v>-23.35666787998341</v>
      </c>
    </row>
    <row r="41" spans="1:8" ht="12.75">
      <c r="A41" s="161"/>
      <c r="B41" s="75"/>
      <c r="C41" s="138"/>
      <c r="D41" s="138"/>
      <c r="E41" s="138"/>
      <c r="F41" s="138"/>
      <c r="G41" s="138"/>
      <c r="H41" s="177"/>
    </row>
    <row r="42" spans="1:8" ht="12.75">
      <c r="A42" s="163" t="s">
        <v>217</v>
      </c>
      <c r="B42" s="43" t="s">
        <v>369</v>
      </c>
      <c r="C42" s="44"/>
      <c r="D42" s="44"/>
      <c r="E42" s="44"/>
      <c r="F42" s="44"/>
      <c r="G42" s="44"/>
      <c r="H42" s="160"/>
    </row>
    <row r="43" spans="1:8" ht="12.75">
      <c r="A43" s="166">
        <v>3.01</v>
      </c>
      <c r="B43" s="47" t="s">
        <v>282</v>
      </c>
      <c r="C43" s="45">
        <f>'FORM 5'!E313</f>
        <v>0</v>
      </c>
      <c r="D43" s="45">
        <f>'FORM 5'!F313</f>
        <v>0</v>
      </c>
      <c r="E43" s="45">
        <f>'FORM 5'!G313</f>
        <v>0</v>
      </c>
      <c r="F43" s="45">
        <f aca="true" t="shared" si="4" ref="F43:F48">D43+E43</f>
        <v>0</v>
      </c>
      <c r="G43" s="45">
        <f aca="true" t="shared" si="5" ref="G43:G48">SUM(F43-C43)</f>
        <v>0</v>
      </c>
      <c r="H43" s="162" t="e">
        <f aca="true" t="shared" si="6" ref="H43:H48">(G43/C43)*100</f>
        <v>#DIV/0!</v>
      </c>
    </row>
    <row r="44" spans="1:8" ht="12.75">
      <c r="A44" s="166">
        <v>3.02</v>
      </c>
      <c r="B44" s="47" t="s">
        <v>283</v>
      </c>
      <c r="C44" s="45">
        <f>'FORM 5'!E314</f>
        <v>0</v>
      </c>
      <c r="D44" s="45">
        <f>'FORM 5'!F314</f>
        <v>0</v>
      </c>
      <c r="E44" s="45">
        <f>'FORM 5'!G314</f>
        <v>0</v>
      </c>
      <c r="F44" s="45">
        <f t="shared" si="4"/>
        <v>0</v>
      </c>
      <c r="G44" s="45">
        <f t="shared" si="5"/>
        <v>0</v>
      </c>
      <c r="H44" s="162" t="e">
        <f t="shared" si="6"/>
        <v>#DIV/0!</v>
      </c>
    </row>
    <row r="45" spans="1:8" ht="12.75">
      <c r="A45" s="166">
        <v>3.03</v>
      </c>
      <c r="B45" s="47" t="s">
        <v>608</v>
      </c>
      <c r="C45" s="45">
        <f>'FORM 5'!E315</f>
        <v>6000000</v>
      </c>
      <c r="D45" s="45">
        <f>'FORM 5'!F315</f>
        <v>4500000</v>
      </c>
      <c r="E45" s="45">
        <f>'FORM 5'!G315</f>
        <v>1500000</v>
      </c>
      <c r="F45" s="45">
        <f t="shared" si="4"/>
        <v>6000000</v>
      </c>
      <c r="G45" s="45">
        <f t="shared" si="5"/>
        <v>0</v>
      </c>
      <c r="H45" s="162">
        <f t="shared" si="6"/>
        <v>0</v>
      </c>
    </row>
    <row r="46" spans="1:8" ht="12.75">
      <c r="A46" s="166">
        <v>3.04</v>
      </c>
      <c r="B46" s="47" t="s">
        <v>407</v>
      </c>
      <c r="C46" s="45">
        <f>'FORM 5'!E316</f>
        <v>10200000</v>
      </c>
      <c r="D46" s="45">
        <f>'FORM 5'!F316</f>
        <v>0</v>
      </c>
      <c r="E46" s="45">
        <f>'FORM 5'!G316</f>
        <v>0</v>
      </c>
      <c r="F46" s="45">
        <f t="shared" si="4"/>
        <v>0</v>
      </c>
      <c r="G46" s="45">
        <f t="shared" si="5"/>
        <v>-10200000</v>
      </c>
      <c r="H46" s="162">
        <f t="shared" si="6"/>
        <v>-100</v>
      </c>
    </row>
    <row r="47" spans="1:8" ht="12.75">
      <c r="A47" s="166">
        <v>3.05</v>
      </c>
      <c r="B47" s="47" t="s">
        <v>607</v>
      </c>
      <c r="C47" s="45">
        <f>'FORM 5'!E317</f>
        <v>5450000</v>
      </c>
      <c r="D47" s="45">
        <f>'FORM 5'!F317</f>
        <v>0</v>
      </c>
      <c r="E47" s="45">
        <f>'FORM 5'!G317</f>
        <v>0</v>
      </c>
      <c r="F47" s="45">
        <f t="shared" si="4"/>
        <v>0</v>
      </c>
      <c r="G47" s="45">
        <f t="shared" si="5"/>
        <v>-5450000</v>
      </c>
      <c r="H47" s="162">
        <f t="shared" si="6"/>
        <v>-100</v>
      </c>
    </row>
    <row r="48" spans="1:8" ht="12.75">
      <c r="A48" s="166">
        <v>3.05</v>
      </c>
      <c r="B48" s="47" t="s">
        <v>606</v>
      </c>
      <c r="C48" s="45">
        <f>'FORM 5'!E318</f>
        <v>6875000</v>
      </c>
      <c r="D48" s="45">
        <f>'FORM 5'!F318</f>
        <v>0</v>
      </c>
      <c r="E48" s="45">
        <f>'FORM 5'!G318</f>
        <v>0</v>
      </c>
      <c r="F48" s="45">
        <f t="shared" si="4"/>
        <v>0</v>
      </c>
      <c r="G48" s="45">
        <f t="shared" si="5"/>
        <v>-6875000</v>
      </c>
      <c r="H48" s="162">
        <f t="shared" si="6"/>
        <v>-100</v>
      </c>
    </row>
    <row r="49" spans="1:8" ht="13.5" thickBot="1">
      <c r="A49" s="166"/>
      <c r="B49" s="47"/>
      <c r="C49" s="175"/>
      <c r="D49" s="175"/>
      <c r="E49" s="175"/>
      <c r="F49" s="175"/>
      <c r="G49" s="175"/>
      <c r="H49" s="176"/>
    </row>
    <row r="50" spans="1:8" ht="13.5" thickBot="1">
      <c r="A50" s="164"/>
      <c r="B50" s="43" t="s">
        <v>368</v>
      </c>
      <c r="C50" s="173">
        <f>SUM(C43:C48)</f>
        <v>28525000</v>
      </c>
      <c r="D50" s="173">
        <f>SUM(D43:D48)</f>
        <v>4500000</v>
      </c>
      <c r="E50" s="173">
        <f>SUM(E43:E48)</f>
        <v>1500000</v>
      </c>
      <c r="F50" s="173">
        <f>D50+E50</f>
        <v>6000000</v>
      </c>
      <c r="G50" s="173">
        <f>SUM(G43:G48)</f>
        <v>-22525000</v>
      </c>
      <c r="H50" s="174">
        <f>(G50/C50)*100</f>
        <v>-78.965819456617</v>
      </c>
    </row>
    <row r="51" spans="1:8" ht="13.5" thickBot="1">
      <c r="A51" s="164"/>
      <c r="B51" s="43"/>
      <c r="C51" s="179"/>
      <c r="D51" s="179"/>
      <c r="E51" s="179"/>
      <c r="F51" s="179"/>
      <c r="G51" s="179"/>
      <c r="H51" s="180"/>
    </row>
    <row r="52" spans="1:8" ht="13.5" thickBot="1">
      <c r="A52" s="164"/>
      <c r="B52" s="43" t="s">
        <v>474</v>
      </c>
      <c r="C52" s="173">
        <f>C40+C50</f>
        <v>894784098</v>
      </c>
      <c r="D52" s="173">
        <f>D40+D50</f>
        <v>535643870</v>
      </c>
      <c r="E52" s="173">
        <f>E40+E50</f>
        <v>134285967.5</v>
      </c>
      <c r="F52" s="173">
        <f>E52+D52</f>
        <v>669929837.5</v>
      </c>
      <c r="G52" s="173">
        <f>SUM(F52-C52)</f>
        <v>-224854260.5</v>
      </c>
      <c r="H52" s="174">
        <f>(G52/C52)*100</f>
        <v>-25.12944306929335</v>
      </c>
    </row>
    <row r="53" spans="1:8" ht="13.5" thickBot="1">
      <c r="A53" s="161"/>
      <c r="B53" s="75"/>
      <c r="C53" s="112"/>
      <c r="D53" s="112"/>
      <c r="E53" s="112"/>
      <c r="F53" s="112"/>
      <c r="G53" s="112"/>
      <c r="H53" s="183"/>
    </row>
    <row r="54" spans="1:8" s="48" customFormat="1" ht="13.5" thickBot="1">
      <c r="A54" s="163"/>
      <c r="B54" s="42" t="s">
        <v>476</v>
      </c>
      <c r="C54" s="173">
        <f>+C25-C52</f>
        <v>287811387</v>
      </c>
      <c r="D54" s="173">
        <f>+D25-D52</f>
        <v>58640104</v>
      </c>
      <c r="E54" s="173">
        <f>+E25-E52</f>
        <v>14285026</v>
      </c>
      <c r="F54" s="173">
        <f>D54+E54</f>
        <v>72925130</v>
      </c>
      <c r="G54" s="173">
        <f>SUM(F54-C54)</f>
        <v>-214886257</v>
      </c>
      <c r="H54" s="174">
        <f>(G54/C54)*100</f>
        <v>-74.66218040914413</v>
      </c>
    </row>
    <row r="55" spans="1:8" s="48" customFormat="1" ht="13.5" thickBot="1">
      <c r="A55" s="181"/>
      <c r="B55" s="182"/>
      <c r="C55" s="179"/>
      <c r="D55" s="179"/>
      <c r="E55" s="179"/>
      <c r="F55" s="179"/>
      <c r="G55" s="179"/>
      <c r="H55" s="180"/>
    </row>
    <row r="56" spans="1:8" ht="13.5" thickBot="1">
      <c r="A56" s="167"/>
      <c r="B56" s="178" t="s">
        <v>475</v>
      </c>
      <c r="C56" s="184">
        <f>C10+C54</f>
        <v>287811387</v>
      </c>
      <c r="D56" s="184">
        <f>D10+D54</f>
        <v>58640104</v>
      </c>
      <c r="E56" s="184">
        <f>E10+E54</f>
        <v>14285026</v>
      </c>
      <c r="F56" s="184">
        <f>D56+E56</f>
        <v>72925130</v>
      </c>
      <c r="G56" s="184">
        <f>SUM(F56-C56)</f>
        <v>-214886257</v>
      </c>
      <c r="H56" s="185">
        <f>(G56/C56)*100</f>
        <v>-74.66218040914413</v>
      </c>
    </row>
    <row r="57" ht="13.5" thickTop="1"/>
    <row r="58" spans="1:6" ht="19.5" customHeight="1">
      <c r="A58" s="43" t="s">
        <v>605</v>
      </c>
      <c r="B58" s="49"/>
      <c r="C58" s="50">
        <f>(C29+C30)/C25</f>
        <v>0.4712778790965873</v>
      </c>
      <c r="D58" s="50">
        <f>(D29+D30)/D25</f>
        <v>0.5924142588438704</v>
      </c>
      <c r="E58" s="50">
        <f>(E29+E30)/E25</f>
        <v>0.5924142588438704</v>
      </c>
      <c r="F58" s="50">
        <f>(F29+F30)/F25</f>
        <v>0.5924142588438704</v>
      </c>
    </row>
    <row r="59" spans="1:6" ht="19.5" customHeight="1">
      <c r="A59" s="43" t="s">
        <v>629</v>
      </c>
      <c r="B59" s="49"/>
      <c r="C59" s="50">
        <f>(C40-(C29+C30))/C25</f>
        <v>0.26122880555391265</v>
      </c>
      <c r="D59" s="50">
        <f>(D40-(D29+D30))/D25</f>
        <v>0.3013400627222702</v>
      </c>
      <c r="E59" s="50">
        <f>(E40-(E29+E30))/E25</f>
        <v>0.3013400627222702</v>
      </c>
      <c r="F59" s="50">
        <f>(F40-(F29+F30))/F25</f>
        <v>0.3013400627222702</v>
      </c>
    </row>
    <row r="60" spans="1:6" ht="19.5" customHeight="1">
      <c r="A60" s="43" t="s">
        <v>477</v>
      </c>
      <c r="B60" s="49"/>
      <c r="C60" s="50">
        <f>C40/C25</f>
        <v>0.7325066846505</v>
      </c>
      <c r="D60" s="50">
        <f>D40/D25</f>
        <v>0.8937543215661407</v>
      </c>
      <c r="E60" s="50">
        <f>E40/E25</f>
        <v>0.8937543215661407</v>
      </c>
      <c r="F60" s="50">
        <f>F40/F25</f>
        <v>0.8937543215661407</v>
      </c>
    </row>
    <row r="61" spans="1:6" ht="19.5" customHeight="1">
      <c r="A61" s="43" t="s">
        <v>361</v>
      </c>
      <c r="B61" s="49"/>
      <c r="C61" s="50">
        <f>C50/C25</f>
        <v>0.024120673858314283</v>
      </c>
      <c r="D61" s="50">
        <f>D50/D25</f>
        <v>0.007572137558600899</v>
      </c>
      <c r="E61" s="50">
        <f>E50/E25</f>
        <v>0.010096183411467865</v>
      </c>
      <c r="F61" s="50">
        <f>F50/F25</f>
        <v>0.008076946729174292</v>
      </c>
    </row>
    <row r="62" spans="1:6" ht="19.5" customHeight="1">
      <c r="A62" s="43" t="s">
        <v>478</v>
      </c>
      <c r="B62" s="49"/>
      <c r="C62" s="50">
        <f>C52/C25</f>
        <v>0.7566273585088142</v>
      </c>
      <c r="D62" s="50">
        <f>D52/D25</f>
        <v>0.9013264591247416</v>
      </c>
      <c r="E62" s="50">
        <f>E52/E25</f>
        <v>0.9038505049776085</v>
      </c>
      <c r="F62" s="50">
        <f>F52/F25</f>
        <v>0.901831268295315</v>
      </c>
    </row>
    <row r="64" ht="12.75">
      <c r="C64" s="211" t="s">
        <v>274</v>
      </c>
    </row>
    <row r="65" ht="12.75">
      <c r="E65" s="51"/>
    </row>
    <row r="66" ht="12.75">
      <c r="E66" s="51"/>
    </row>
  </sheetData>
  <sheetProtection/>
  <mergeCells count="5">
    <mergeCell ref="A7:A8"/>
    <mergeCell ref="B7:B8"/>
    <mergeCell ref="D7:F7"/>
    <mergeCell ref="G7:H7"/>
    <mergeCell ref="C7:C8"/>
  </mergeCells>
  <printOptions horizontalCentered="1"/>
  <pageMargins left="0.31496062992125984" right="0.1968503937007874" top="0.7874015748031497" bottom="0.7086614173228347" header="0.5118110236220472" footer="0.5118110236220472"/>
  <pageSetup firstPageNumber="8" useFirstPageNumber="1" horizontalDpi="300" verticalDpi="300" orientation="portrait" paperSize="9" scale="65" r:id="rId2"/>
  <headerFooter alignWithMargins="0">
    <oddFooter>&amp;LLBPP LIA Cimahi&amp;R&amp;P</oddFooter>
  </headerFooter>
  <drawing r:id="rId1"/>
</worksheet>
</file>

<file path=xl/worksheets/sheet5.xml><?xml version="1.0" encoding="utf-8"?>
<worksheet xmlns="http://schemas.openxmlformats.org/spreadsheetml/2006/main" xmlns:r="http://schemas.openxmlformats.org/officeDocument/2006/relationships">
  <dimension ref="A1:O334"/>
  <sheetViews>
    <sheetView showGridLines="0" zoomScale="80" zoomScaleNormal="80" zoomScalePageLayoutView="0" workbookViewId="0" topLeftCell="A1">
      <pane xSplit="4" ySplit="9" topLeftCell="E390" activePane="bottomRight" state="frozen"/>
      <selection pane="topLeft" activeCell="A1" sqref="A1"/>
      <selection pane="topRight" activeCell="E1" sqref="E1"/>
      <selection pane="bottomLeft" activeCell="A10" sqref="A10"/>
      <selection pane="bottomRight" activeCell="A329" sqref="A329"/>
    </sheetView>
  </sheetViews>
  <sheetFormatPr defaultColWidth="9.140625" defaultRowHeight="12.75"/>
  <cols>
    <col min="1" max="1" width="11.00390625" style="211" customWidth="1"/>
    <col min="2" max="2" width="32.00390625" style="211" customWidth="1"/>
    <col min="3" max="3" width="6.8515625" style="211" customWidth="1"/>
    <col min="4" max="4" width="5.8515625" style="211" customWidth="1"/>
    <col min="5" max="5" width="19.57421875" style="243" customWidth="1"/>
    <col min="6" max="6" width="15.57421875" style="243" bestFit="1" customWidth="1"/>
    <col min="7" max="8" width="16.7109375" style="243" customWidth="1"/>
    <col min="9" max="9" width="16.421875" style="243" bestFit="1" customWidth="1"/>
    <col min="10" max="10" width="12.28125" style="211" customWidth="1"/>
    <col min="11" max="11" width="0" style="211" hidden="1" customWidth="1"/>
    <col min="12" max="12" width="9.57421875" style="212" customWidth="1"/>
    <col min="13" max="14" width="12.28125" style="211" bestFit="1" customWidth="1"/>
    <col min="15" max="15" width="13.421875" style="211" bestFit="1" customWidth="1"/>
    <col min="16" max="16384" width="9.140625" style="211" customWidth="1"/>
  </cols>
  <sheetData>
    <row r="1" spans="1:10" ht="12.75">
      <c r="A1" s="40" t="s">
        <v>269</v>
      </c>
      <c r="B1" s="38" t="s">
        <v>295</v>
      </c>
      <c r="C1" s="38"/>
      <c r="D1" s="38"/>
      <c r="E1" s="52"/>
      <c r="F1" s="52"/>
      <c r="G1" s="52"/>
      <c r="H1" s="52"/>
      <c r="I1" s="52"/>
      <c r="J1" s="38"/>
    </row>
    <row r="2" spans="1:10" ht="12.75">
      <c r="A2" s="40"/>
      <c r="B2" s="38" t="s">
        <v>292</v>
      </c>
      <c r="C2" s="38"/>
      <c r="D2" s="38"/>
      <c r="E2" s="52"/>
      <c r="F2" s="52"/>
      <c r="G2" s="52"/>
      <c r="H2" s="52"/>
      <c r="I2" s="52"/>
      <c r="J2" s="38"/>
    </row>
    <row r="3" spans="1:10" ht="12.75">
      <c r="A3" s="40" t="s">
        <v>294</v>
      </c>
      <c r="B3" s="38"/>
      <c r="C3" s="38"/>
      <c r="D3" s="38"/>
      <c r="E3" s="52"/>
      <c r="F3" s="52"/>
      <c r="G3" s="52"/>
      <c r="H3" s="52"/>
      <c r="I3" s="52"/>
      <c r="J3" s="38"/>
    </row>
    <row r="4" spans="1:10" ht="12.75">
      <c r="A4" s="13" t="s">
        <v>293</v>
      </c>
      <c r="B4" s="38"/>
      <c r="C4" s="38"/>
      <c r="D4" s="38"/>
      <c r="E4" s="52"/>
      <c r="F4" s="52"/>
      <c r="G4" s="52"/>
      <c r="H4" s="52"/>
      <c r="I4" s="52"/>
      <c r="J4" s="38"/>
    </row>
    <row r="5" spans="1:10" ht="12.75">
      <c r="A5" s="40"/>
      <c r="B5" s="38"/>
      <c r="C5" s="38"/>
      <c r="D5" s="38"/>
      <c r="E5" s="52"/>
      <c r="F5" s="52"/>
      <c r="G5" s="52"/>
      <c r="H5" s="52"/>
      <c r="I5" s="52"/>
      <c r="J5" s="38"/>
    </row>
    <row r="6" spans="1:10" ht="12.75">
      <c r="A6" s="300" t="s">
        <v>291</v>
      </c>
      <c r="B6" s="300" t="s">
        <v>277</v>
      </c>
      <c r="C6" s="302"/>
      <c r="D6" s="303"/>
      <c r="E6" s="309" t="s">
        <v>278</v>
      </c>
      <c r="F6" s="311" t="s">
        <v>303</v>
      </c>
      <c r="G6" s="312"/>
      <c r="H6" s="313"/>
      <c r="I6" s="296" t="s">
        <v>297</v>
      </c>
      <c r="J6" s="297"/>
    </row>
    <row r="7" spans="1:10" ht="12.75" customHeight="1">
      <c r="A7" s="301"/>
      <c r="B7" s="301"/>
      <c r="C7" s="304"/>
      <c r="D7" s="305"/>
      <c r="E7" s="310"/>
      <c r="F7" s="53" t="s">
        <v>296</v>
      </c>
      <c r="G7" s="53" t="s">
        <v>289</v>
      </c>
      <c r="H7" s="54" t="s">
        <v>1</v>
      </c>
      <c r="I7" s="298"/>
      <c r="J7" s="299"/>
    </row>
    <row r="8" spans="1:10" ht="12.75">
      <c r="A8" s="18" t="s">
        <v>158</v>
      </c>
      <c r="B8" s="306"/>
      <c r="C8" s="307"/>
      <c r="D8" s="308"/>
      <c r="E8" s="310"/>
      <c r="F8" s="55" t="s">
        <v>290</v>
      </c>
      <c r="G8" s="55" t="s">
        <v>288</v>
      </c>
      <c r="H8" s="56">
        <v>2011</v>
      </c>
      <c r="I8" s="57" t="s">
        <v>159</v>
      </c>
      <c r="J8" s="58" t="s">
        <v>7</v>
      </c>
    </row>
    <row r="9" spans="1:10" ht="12.75">
      <c r="A9" s="59"/>
      <c r="B9" s="317">
        <v>1</v>
      </c>
      <c r="C9" s="318"/>
      <c r="D9" s="319"/>
      <c r="E9" s="56">
        <v>2</v>
      </c>
      <c r="F9" s="56">
        <v>3</v>
      </c>
      <c r="G9" s="56" t="s">
        <v>160</v>
      </c>
      <c r="H9" s="56" t="s">
        <v>161</v>
      </c>
      <c r="I9" s="60" t="s">
        <v>171</v>
      </c>
      <c r="J9" s="61" t="s">
        <v>172</v>
      </c>
    </row>
    <row r="10" spans="1:10" ht="12.75">
      <c r="A10" s="62" t="s">
        <v>162</v>
      </c>
      <c r="B10" s="63" t="s">
        <v>310</v>
      </c>
      <c r="C10" s="63"/>
      <c r="D10" s="64"/>
      <c r="E10" s="20"/>
      <c r="F10" s="20"/>
      <c r="G10" s="20"/>
      <c r="H10" s="20"/>
      <c r="I10" s="20"/>
      <c r="J10" s="35"/>
    </row>
    <row r="11" spans="1:10" ht="12.75">
      <c r="A11" s="62">
        <v>8.01</v>
      </c>
      <c r="B11" s="63" t="s">
        <v>298</v>
      </c>
      <c r="C11" s="63"/>
      <c r="D11" s="64"/>
      <c r="E11" s="20"/>
      <c r="F11" s="20"/>
      <c r="G11" s="20"/>
      <c r="H11" s="20"/>
      <c r="I11" s="20"/>
      <c r="J11" s="35"/>
    </row>
    <row r="12" spans="1:10" ht="12.75">
      <c r="A12" s="62">
        <v>1</v>
      </c>
      <c r="B12" s="63" t="s">
        <v>299</v>
      </c>
      <c r="C12" s="63"/>
      <c r="D12" s="64"/>
      <c r="E12" s="65"/>
      <c r="F12" s="65"/>
      <c r="G12" s="65"/>
      <c r="H12" s="65"/>
      <c r="I12" s="65"/>
      <c r="J12" s="65"/>
    </row>
    <row r="13" spans="1:10" ht="12.75">
      <c r="A13" s="66"/>
      <c r="B13" s="67"/>
      <c r="C13" s="67"/>
      <c r="D13" s="64"/>
      <c r="E13" s="65"/>
      <c r="F13" s="65"/>
      <c r="G13" s="65"/>
      <c r="H13" s="65"/>
      <c r="I13" s="65"/>
      <c r="J13" s="65"/>
    </row>
    <row r="14" spans="1:10" ht="12.75">
      <c r="A14" s="147" t="s">
        <v>15</v>
      </c>
      <c r="B14" s="210" t="s">
        <v>300</v>
      </c>
      <c r="C14" s="67"/>
      <c r="D14" s="64"/>
      <c r="E14" s="65">
        <v>0</v>
      </c>
      <c r="F14" s="65">
        <v>0</v>
      </c>
      <c r="G14" s="213">
        <v>0</v>
      </c>
      <c r="H14" s="65">
        <f>+G14+F14</f>
        <v>0</v>
      </c>
      <c r="I14" s="65">
        <f>H14-E14</f>
        <v>0</v>
      </c>
      <c r="J14" s="65" t="e">
        <f>(I14/E14)*100</f>
        <v>#DIV/0!</v>
      </c>
    </row>
    <row r="15" spans="1:10" ht="12.75">
      <c r="A15" s="147" t="s">
        <v>16</v>
      </c>
      <c r="B15" s="210" t="s">
        <v>301</v>
      </c>
      <c r="C15" s="67"/>
      <c r="D15" s="64"/>
      <c r="E15" s="65">
        <v>0</v>
      </c>
      <c r="F15" s="65">
        <v>0</v>
      </c>
      <c r="G15" s="213">
        <v>0</v>
      </c>
      <c r="H15" s="65">
        <f aca="true" t="shared" si="0" ref="H15:H22">+G15+F15</f>
        <v>0</v>
      </c>
      <c r="I15" s="65">
        <f aca="true" t="shared" si="1" ref="I15:I20">H15-E15</f>
        <v>0</v>
      </c>
      <c r="J15" s="65" t="e">
        <f aca="true" t="shared" si="2" ref="J15:J20">(I15/E15)*100</f>
        <v>#DIV/0!</v>
      </c>
    </row>
    <row r="16" spans="1:10" ht="12.75">
      <c r="A16" s="68" t="s">
        <v>175</v>
      </c>
      <c r="B16" s="129" t="s">
        <v>302</v>
      </c>
      <c r="C16" s="67"/>
      <c r="D16" s="64"/>
      <c r="E16" s="65">
        <v>0</v>
      </c>
      <c r="F16" s="65">
        <v>0</v>
      </c>
      <c r="G16" s="213">
        <v>0</v>
      </c>
      <c r="H16" s="65">
        <f t="shared" si="0"/>
        <v>0</v>
      </c>
      <c r="I16" s="65">
        <f t="shared" si="1"/>
        <v>0</v>
      </c>
      <c r="J16" s="65" t="e">
        <f t="shared" si="2"/>
        <v>#DIV/0!</v>
      </c>
    </row>
    <row r="17" spans="1:10" ht="12.75">
      <c r="A17" s="68" t="s">
        <v>176</v>
      </c>
      <c r="B17" s="129" t="s">
        <v>304</v>
      </c>
      <c r="C17" s="67"/>
      <c r="D17" s="64"/>
      <c r="E17" s="65">
        <v>153887040</v>
      </c>
      <c r="F17" s="65">
        <v>78408250</v>
      </c>
      <c r="G17" s="213">
        <f>F17/12*3</f>
        <v>19602062.5</v>
      </c>
      <c r="H17" s="65">
        <f t="shared" si="0"/>
        <v>98010312.5</v>
      </c>
      <c r="I17" s="65">
        <f t="shared" si="1"/>
        <v>-55876727.5</v>
      </c>
      <c r="J17" s="65">
        <f>(I17/E17)*100</f>
        <v>-36.31022307011689</v>
      </c>
    </row>
    <row r="18" spans="1:12" ht="12.75">
      <c r="A18" s="68" t="s">
        <v>177</v>
      </c>
      <c r="B18" s="129" t="s">
        <v>305</v>
      </c>
      <c r="C18" s="67"/>
      <c r="D18" s="64"/>
      <c r="E18" s="65">
        <v>338687996</v>
      </c>
      <c r="F18" s="65">
        <v>186280750</v>
      </c>
      <c r="G18" s="213">
        <f>F18/12*3</f>
        <v>46570187.5</v>
      </c>
      <c r="H18" s="65">
        <f t="shared" si="0"/>
        <v>232850937.5</v>
      </c>
      <c r="I18" s="65">
        <f>H18-E18</f>
        <v>-105837058.5</v>
      </c>
      <c r="J18" s="65">
        <f t="shared" si="2"/>
        <v>-31.249131870619944</v>
      </c>
      <c r="L18" s="214"/>
    </row>
    <row r="19" spans="1:12" ht="12.75">
      <c r="A19" s="68" t="s">
        <v>178</v>
      </c>
      <c r="B19" s="129" t="s">
        <v>306</v>
      </c>
      <c r="C19" s="67"/>
      <c r="D19" s="64"/>
      <c r="E19" s="65">
        <v>129463110</v>
      </c>
      <c r="F19" s="65">
        <v>95504974</v>
      </c>
      <c r="G19" s="213">
        <f>F19/12*3</f>
        <v>23876243.5</v>
      </c>
      <c r="H19" s="65">
        <f t="shared" si="0"/>
        <v>119381217.5</v>
      </c>
      <c r="I19" s="65">
        <f t="shared" si="1"/>
        <v>-10081892.5</v>
      </c>
      <c r="J19" s="65">
        <f t="shared" si="2"/>
        <v>-7.787463548496556</v>
      </c>
      <c r="L19" s="214"/>
    </row>
    <row r="20" spans="1:12" ht="12.75">
      <c r="A20" s="68" t="s">
        <v>179</v>
      </c>
      <c r="B20" s="129" t="s">
        <v>307</v>
      </c>
      <c r="C20" s="67"/>
      <c r="D20" s="64"/>
      <c r="E20" s="65">
        <v>105032655</v>
      </c>
      <c r="F20" s="65">
        <v>37518250</v>
      </c>
      <c r="G20" s="213">
        <f>F20/12*3</f>
        <v>9379562.5</v>
      </c>
      <c r="H20" s="65">
        <f t="shared" si="0"/>
        <v>46897812.5</v>
      </c>
      <c r="I20" s="65">
        <f t="shared" si="1"/>
        <v>-58134842.5</v>
      </c>
      <c r="J20" s="65">
        <f t="shared" si="2"/>
        <v>-55.34930303342327</v>
      </c>
      <c r="L20" s="214"/>
    </row>
    <row r="21" spans="1:12" ht="12.75">
      <c r="A21" s="68" t="s">
        <v>180</v>
      </c>
      <c r="B21" s="129" t="s">
        <v>308</v>
      </c>
      <c r="C21" s="67"/>
      <c r="D21" s="64"/>
      <c r="E21" s="65">
        <v>24178500</v>
      </c>
      <c r="F21" s="65">
        <v>9587500</v>
      </c>
      <c r="G21" s="213">
        <f>F21/12*3</f>
        <v>2396875</v>
      </c>
      <c r="H21" s="65">
        <f t="shared" si="0"/>
        <v>11984375</v>
      </c>
      <c r="I21" s="65">
        <f>H21-E21</f>
        <v>-12194125</v>
      </c>
      <c r="J21" s="65">
        <f>(I21/E21)*100</f>
        <v>-50.433753127778814</v>
      </c>
      <c r="L21" s="214"/>
    </row>
    <row r="22" spans="1:10" ht="12.75">
      <c r="A22" s="66" t="s">
        <v>193</v>
      </c>
      <c r="B22" s="129" t="s">
        <v>309</v>
      </c>
      <c r="C22" s="67"/>
      <c r="D22" s="64"/>
      <c r="E22" s="65">
        <v>0</v>
      </c>
      <c r="F22" s="65">
        <v>0</v>
      </c>
      <c r="G22" s="213">
        <v>0</v>
      </c>
      <c r="H22" s="65">
        <f t="shared" si="0"/>
        <v>0</v>
      </c>
      <c r="I22" s="65">
        <f>H22-E22</f>
        <v>0</v>
      </c>
      <c r="J22" s="65" t="e">
        <f>(I22/E22)*100</f>
        <v>#DIV/0!</v>
      </c>
    </row>
    <row r="23" spans="1:10" ht="13.5" thickBot="1">
      <c r="A23" s="66"/>
      <c r="B23" s="134"/>
      <c r="C23" s="67"/>
      <c r="D23" s="64"/>
      <c r="E23" s="70"/>
      <c r="F23" s="70"/>
      <c r="G23" s="215"/>
      <c r="H23" s="70"/>
      <c r="I23" s="70"/>
      <c r="J23" s="70"/>
    </row>
    <row r="24" spans="1:10" ht="13.5" thickBot="1">
      <c r="A24" s="62"/>
      <c r="B24" s="12"/>
      <c r="C24" s="67"/>
      <c r="D24" s="71" t="s">
        <v>1</v>
      </c>
      <c r="E24" s="216">
        <f>SUM(E14:E22)</f>
        <v>751249301</v>
      </c>
      <c r="F24" s="216">
        <f>SUM(F14:F22)</f>
        <v>407299724</v>
      </c>
      <c r="G24" s="216">
        <f>SUM(G14:G22)</f>
        <v>101824931</v>
      </c>
      <c r="H24" s="216">
        <f>SUM(H14:H22)</f>
        <v>509124655</v>
      </c>
      <c r="I24" s="216">
        <f>H24-E24</f>
        <v>-242124646</v>
      </c>
      <c r="J24" s="216">
        <f>(I24/E24)*100</f>
        <v>-32.229600171035635</v>
      </c>
    </row>
    <row r="25" spans="1:10" ht="12.75">
      <c r="A25" s="73"/>
      <c r="B25" s="74"/>
      <c r="C25" s="75"/>
      <c r="D25" s="76"/>
      <c r="E25" s="135"/>
      <c r="F25" s="135"/>
      <c r="G25" s="135"/>
      <c r="H25" s="135"/>
      <c r="I25" s="135"/>
      <c r="J25" s="136"/>
    </row>
    <row r="26" spans="1:10" ht="12.75">
      <c r="A26" s="62">
        <v>2</v>
      </c>
      <c r="B26" s="63" t="s">
        <v>311</v>
      </c>
      <c r="C26" s="67"/>
      <c r="D26" s="64"/>
      <c r="E26" s="77"/>
      <c r="F26" s="77"/>
      <c r="G26" s="77"/>
      <c r="H26" s="77"/>
      <c r="I26" s="77"/>
      <c r="J26" s="78"/>
    </row>
    <row r="27" spans="1:10" ht="12.75">
      <c r="A27" s="68" t="s">
        <v>17</v>
      </c>
      <c r="B27" s="129" t="s">
        <v>218</v>
      </c>
      <c r="C27" s="67"/>
      <c r="D27" s="64"/>
      <c r="E27" s="65">
        <v>111000094</v>
      </c>
      <c r="F27" s="65">
        <v>78836250</v>
      </c>
      <c r="G27" s="213">
        <f>F27/12*3</f>
        <v>19709062.5</v>
      </c>
      <c r="H27" s="65">
        <f>+G27+F27</f>
        <v>98545312.5</v>
      </c>
      <c r="I27" s="65">
        <f>H27-E27</f>
        <v>-12454781.5</v>
      </c>
      <c r="J27" s="65">
        <f>(I27/E27)*100</f>
        <v>-11.220514371816657</v>
      </c>
    </row>
    <row r="28" spans="1:10" ht="12.75">
      <c r="A28" s="68" t="s">
        <v>18</v>
      </c>
      <c r="B28" s="129" t="s">
        <v>219</v>
      </c>
      <c r="C28" s="67"/>
      <c r="D28" s="64"/>
      <c r="E28" s="65">
        <v>0</v>
      </c>
      <c r="F28" s="65">
        <v>0</v>
      </c>
      <c r="G28" s="213">
        <v>0</v>
      </c>
      <c r="H28" s="65">
        <f>+G28+F28</f>
        <v>0</v>
      </c>
      <c r="I28" s="65">
        <f>H28-E28</f>
        <v>0</v>
      </c>
      <c r="J28" s="65" t="e">
        <f>(I28/E28)*100</f>
        <v>#DIV/0!</v>
      </c>
    </row>
    <row r="29" spans="1:10" ht="12.75">
      <c r="A29" s="68" t="s">
        <v>19</v>
      </c>
      <c r="B29" s="129" t="s">
        <v>244</v>
      </c>
      <c r="C29" s="67"/>
      <c r="D29" s="64"/>
      <c r="E29" s="65">
        <v>16301250</v>
      </c>
      <c r="F29" s="65">
        <v>10787000</v>
      </c>
      <c r="G29" s="213">
        <f>F29/12*3</f>
        <v>2696750</v>
      </c>
      <c r="H29" s="65">
        <f>+G29+F29</f>
        <v>13483750</v>
      </c>
      <c r="I29" s="65">
        <f>H29-E29</f>
        <v>-2817500</v>
      </c>
      <c r="J29" s="65">
        <f>(I29/E29)*100</f>
        <v>-17.28395061728395</v>
      </c>
    </row>
    <row r="30" spans="1:10" ht="12.75">
      <c r="A30" s="68" t="s">
        <v>20</v>
      </c>
      <c r="B30" s="129" t="s">
        <v>221</v>
      </c>
      <c r="C30" s="67"/>
      <c r="D30" s="64"/>
      <c r="E30" s="65">
        <v>0</v>
      </c>
      <c r="F30" s="65">
        <v>0</v>
      </c>
      <c r="G30" s="213">
        <v>0</v>
      </c>
      <c r="H30" s="65">
        <f>+G30+F30</f>
        <v>0</v>
      </c>
      <c r="I30" s="65">
        <f>H30-E30</f>
        <v>0</v>
      </c>
      <c r="J30" s="65" t="e">
        <f>(I30/E30)*100</f>
        <v>#DIV/0!</v>
      </c>
    </row>
    <row r="31" spans="1:10" ht="12.75">
      <c r="A31" s="68" t="s">
        <v>21</v>
      </c>
      <c r="B31" s="129" t="s">
        <v>222</v>
      </c>
      <c r="C31" s="67"/>
      <c r="D31" s="64"/>
      <c r="E31" s="65">
        <v>0</v>
      </c>
      <c r="F31" s="65">
        <v>0</v>
      </c>
      <c r="G31" s="213">
        <v>0</v>
      </c>
      <c r="H31" s="65">
        <f>+G31+F31</f>
        <v>0</v>
      </c>
      <c r="I31" s="65">
        <f>H31-E31</f>
        <v>0</v>
      </c>
      <c r="J31" s="65" t="e">
        <f>(I31/E31)*100</f>
        <v>#DIV/0!</v>
      </c>
    </row>
    <row r="32" spans="1:10" ht="12.75">
      <c r="A32" s="68" t="s">
        <v>22</v>
      </c>
      <c r="B32" s="129" t="s">
        <v>223</v>
      </c>
      <c r="C32" s="67"/>
      <c r="D32" s="64"/>
      <c r="E32" s="65">
        <v>0</v>
      </c>
      <c r="F32" s="65">
        <v>0</v>
      </c>
      <c r="G32" s="213">
        <v>0</v>
      </c>
      <c r="H32" s="65">
        <f aca="true" t="shared" si="3" ref="H32:H43">+G32+F32</f>
        <v>0</v>
      </c>
      <c r="I32" s="65">
        <f aca="true" t="shared" si="4" ref="I32:I43">H32-E32</f>
        <v>0</v>
      </c>
      <c r="J32" s="65" t="e">
        <f aca="true" t="shared" si="5" ref="J32:J43">(I32/E32)*100</f>
        <v>#DIV/0!</v>
      </c>
    </row>
    <row r="33" spans="1:10" ht="12.75">
      <c r="A33" s="68" t="s">
        <v>23</v>
      </c>
      <c r="B33" s="129" t="s">
        <v>224</v>
      </c>
      <c r="C33" s="67"/>
      <c r="D33" s="64"/>
      <c r="E33" s="65">
        <v>0</v>
      </c>
      <c r="F33" s="65">
        <v>0</v>
      </c>
      <c r="G33" s="213">
        <v>0</v>
      </c>
      <c r="H33" s="65">
        <f t="shared" si="3"/>
        <v>0</v>
      </c>
      <c r="I33" s="65">
        <f t="shared" si="4"/>
        <v>0</v>
      </c>
      <c r="J33" s="65" t="e">
        <f t="shared" si="5"/>
        <v>#DIV/0!</v>
      </c>
    </row>
    <row r="34" spans="1:10" ht="12.75">
      <c r="A34" s="68" t="s">
        <v>185</v>
      </c>
      <c r="B34" s="129" t="s">
        <v>225</v>
      </c>
      <c r="C34" s="38"/>
      <c r="D34" s="79"/>
      <c r="E34" s="65">
        <v>0</v>
      </c>
      <c r="F34" s="65">
        <v>0</v>
      </c>
      <c r="G34" s="213">
        <v>0</v>
      </c>
      <c r="H34" s="65">
        <f t="shared" si="3"/>
        <v>0</v>
      </c>
      <c r="I34" s="65">
        <f t="shared" si="4"/>
        <v>0</v>
      </c>
      <c r="J34" s="65" t="e">
        <f t="shared" si="5"/>
        <v>#DIV/0!</v>
      </c>
    </row>
    <row r="35" spans="1:10" ht="12.75">
      <c r="A35" s="68" t="s">
        <v>186</v>
      </c>
      <c r="B35" s="129" t="s">
        <v>226</v>
      </c>
      <c r="C35" s="67"/>
      <c r="D35" s="64"/>
      <c r="E35" s="65">
        <v>0</v>
      </c>
      <c r="F35" s="65">
        <v>0</v>
      </c>
      <c r="G35" s="213">
        <v>0</v>
      </c>
      <c r="H35" s="65">
        <f t="shared" si="3"/>
        <v>0</v>
      </c>
      <c r="I35" s="65">
        <f t="shared" si="4"/>
        <v>0</v>
      </c>
      <c r="J35" s="65" t="e">
        <f t="shared" si="5"/>
        <v>#DIV/0!</v>
      </c>
    </row>
    <row r="36" spans="1:10" ht="12.75">
      <c r="A36" s="68" t="s">
        <v>187</v>
      </c>
      <c r="B36" s="129" t="s">
        <v>227</v>
      </c>
      <c r="C36" s="67"/>
      <c r="D36" s="64"/>
      <c r="E36" s="65">
        <v>0</v>
      </c>
      <c r="F36" s="65">
        <v>0</v>
      </c>
      <c r="G36" s="213">
        <v>0</v>
      </c>
      <c r="H36" s="65">
        <f t="shared" si="3"/>
        <v>0</v>
      </c>
      <c r="I36" s="65">
        <f t="shared" si="4"/>
        <v>0</v>
      </c>
      <c r="J36" s="65" t="e">
        <f t="shared" si="5"/>
        <v>#DIV/0!</v>
      </c>
    </row>
    <row r="37" spans="1:10" ht="12.75">
      <c r="A37" s="68" t="s">
        <v>188</v>
      </c>
      <c r="B37" s="129" t="s">
        <v>245</v>
      </c>
      <c r="C37" s="67"/>
      <c r="D37" s="64"/>
      <c r="E37" s="65">
        <v>0</v>
      </c>
      <c r="F37" s="65">
        <v>0</v>
      </c>
      <c r="G37" s="213">
        <v>0</v>
      </c>
      <c r="H37" s="65">
        <f t="shared" si="3"/>
        <v>0</v>
      </c>
      <c r="I37" s="65">
        <f t="shared" si="4"/>
        <v>0</v>
      </c>
      <c r="J37" s="65" t="e">
        <f t="shared" si="5"/>
        <v>#DIV/0!</v>
      </c>
    </row>
    <row r="38" spans="1:10" ht="12.75">
      <c r="A38" s="68" t="s">
        <v>189</v>
      </c>
      <c r="B38" s="129" t="s">
        <v>246</v>
      </c>
      <c r="C38" s="67"/>
      <c r="D38" s="64"/>
      <c r="E38" s="65">
        <v>0</v>
      </c>
      <c r="F38" s="65">
        <v>0</v>
      </c>
      <c r="G38" s="213">
        <v>0</v>
      </c>
      <c r="H38" s="65">
        <f>+G38+F38</f>
        <v>0</v>
      </c>
      <c r="I38" s="65">
        <f>H38-E38</f>
        <v>0</v>
      </c>
      <c r="J38" s="65" t="e">
        <f>(I38/E38)*100</f>
        <v>#DIV/0!</v>
      </c>
    </row>
    <row r="39" spans="1:10" ht="12.75">
      <c r="A39" s="68" t="s">
        <v>194</v>
      </c>
      <c r="B39" s="129" t="s">
        <v>247</v>
      </c>
      <c r="C39" s="67"/>
      <c r="D39" s="64"/>
      <c r="E39" s="65">
        <v>0</v>
      </c>
      <c r="F39" s="65">
        <v>0</v>
      </c>
      <c r="G39" s="213">
        <v>0</v>
      </c>
      <c r="H39" s="65">
        <f>+G39+F39</f>
        <v>0</v>
      </c>
      <c r="I39" s="65">
        <f>H39-E39</f>
        <v>0</v>
      </c>
      <c r="J39" s="65" t="e">
        <f>(I39/E39)*100</f>
        <v>#DIV/0!</v>
      </c>
    </row>
    <row r="40" spans="1:10" ht="12.75">
      <c r="A40" s="68" t="s">
        <v>207</v>
      </c>
      <c r="B40" s="129" t="s">
        <v>248</v>
      </c>
      <c r="C40" s="67"/>
      <c r="D40" s="64"/>
      <c r="E40" s="65">
        <v>0</v>
      </c>
      <c r="F40" s="65">
        <v>0</v>
      </c>
      <c r="G40" s="213">
        <v>0</v>
      </c>
      <c r="H40" s="65">
        <f>+G40+F40</f>
        <v>0</v>
      </c>
      <c r="I40" s="65">
        <f>H40-E40</f>
        <v>0</v>
      </c>
      <c r="J40" s="65" t="e">
        <f>(I40/E40)*100</f>
        <v>#DIV/0!</v>
      </c>
    </row>
    <row r="41" spans="1:10" ht="12.75">
      <c r="A41" s="68" t="s">
        <v>208</v>
      </c>
      <c r="B41" s="129" t="s">
        <v>249</v>
      </c>
      <c r="C41" s="67"/>
      <c r="D41" s="64"/>
      <c r="E41" s="65">
        <v>0</v>
      </c>
      <c r="F41" s="65">
        <v>0</v>
      </c>
      <c r="G41" s="213">
        <v>0</v>
      </c>
      <c r="H41" s="65">
        <f>+G41+F41</f>
        <v>0</v>
      </c>
      <c r="I41" s="65">
        <f>H41-E41</f>
        <v>0</v>
      </c>
      <c r="J41" s="65" t="e">
        <f>(I41/E41)*100</f>
        <v>#DIV/0!</v>
      </c>
    </row>
    <row r="42" spans="1:10" ht="12.75">
      <c r="A42" s="68" t="s">
        <v>250</v>
      </c>
      <c r="B42" s="129" t="s">
        <v>251</v>
      </c>
      <c r="C42" s="67"/>
      <c r="D42" s="64"/>
      <c r="E42" s="65">
        <v>0</v>
      </c>
      <c r="F42" s="65">
        <v>0</v>
      </c>
      <c r="G42" s="213">
        <v>0</v>
      </c>
      <c r="H42" s="65">
        <f t="shared" si="3"/>
        <v>0</v>
      </c>
      <c r="I42" s="65">
        <f t="shared" si="4"/>
        <v>0</v>
      </c>
      <c r="J42" s="65" t="e">
        <f t="shared" si="5"/>
        <v>#DIV/0!</v>
      </c>
    </row>
    <row r="43" spans="1:10" ht="12.75">
      <c r="A43" s="68" t="s">
        <v>252</v>
      </c>
      <c r="B43" s="129" t="s">
        <v>253</v>
      </c>
      <c r="C43" s="67"/>
      <c r="D43" s="64"/>
      <c r="E43" s="65">
        <v>0</v>
      </c>
      <c r="F43" s="65">
        <v>0</v>
      </c>
      <c r="G43" s="213">
        <v>0</v>
      </c>
      <c r="H43" s="65">
        <f t="shared" si="3"/>
        <v>0</v>
      </c>
      <c r="I43" s="65">
        <f t="shared" si="4"/>
        <v>0</v>
      </c>
      <c r="J43" s="65" t="e">
        <f t="shared" si="5"/>
        <v>#DIV/0!</v>
      </c>
    </row>
    <row r="44" spans="1:10" ht="13.5" thickBot="1">
      <c r="A44" s="68"/>
      <c r="B44" s="130"/>
      <c r="C44" s="67"/>
      <c r="D44" s="64"/>
      <c r="E44" s="70"/>
      <c r="F44" s="70"/>
      <c r="G44" s="215"/>
      <c r="H44" s="70"/>
      <c r="I44" s="70"/>
      <c r="J44" s="70"/>
    </row>
    <row r="45" spans="1:12" s="221" customFormat="1" ht="13.5" thickBot="1">
      <c r="A45" s="217"/>
      <c r="B45" s="218"/>
      <c r="C45" s="219"/>
      <c r="D45" s="220" t="s">
        <v>312</v>
      </c>
      <c r="E45" s="216">
        <f>SUM(E27:E43)</f>
        <v>127301344</v>
      </c>
      <c r="F45" s="216">
        <f>SUM(F27:F43)</f>
        <v>89623250</v>
      </c>
      <c r="G45" s="216">
        <f>SUM(G27:G43)</f>
        <v>22405812.5</v>
      </c>
      <c r="H45" s="216">
        <f>SUM(H27:H43)</f>
        <v>112029062.5</v>
      </c>
      <c r="I45" s="216">
        <f>H45-E45</f>
        <v>-15272281.5</v>
      </c>
      <c r="J45" s="216">
        <f>(I45/E45)*100</f>
        <v>-11.996952286693846</v>
      </c>
      <c r="L45" s="222"/>
    </row>
    <row r="46" spans="1:12" s="221" customFormat="1" ht="13.5" thickBot="1">
      <c r="A46" s="62"/>
      <c r="B46" s="63"/>
      <c r="C46" s="63"/>
      <c r="D46" s="71"/>
      <c r="E46" s="128"/>
      <c r="F46" s="128"/>
      <c r="G46" s="128"/>
      <c r="H46" s="128"/>
      <c r="I46" s="128"/>
      <c r="J46" s="128"/>
      <c r="L46" s="222"/>
    </row>
    <row r="47" spans="1:10" ht="13.5" thickBot="1">
      <c r="A47" s="62"/>
      <c r="B47" s="63" t="s">
        <v>313</v>
      </c>
      <c r="C47" s="63"/>
      <c r="D47" s="64"/>
      <c r="E47" s="216">
        <f>+E45+E24</f>
        <v>878550645</v>
      </c>
      <c r="F47" s="216">
        <f>+F45+F24</f>
        <v>496922974</v>
      </c>
      <c r="G47" s="216">
        <f>+G45+G24</f>
        <v>124230743.5</v>
      </c>
      <c r="H47" s="216">
        <f>+H45+H24</f>
        <v>621153717.5</v>
      </c>
      <c r="I47" s="216">
        <f>H47-E47</f>
        <v>-257396927.5</v>
      </c>
      <c r="J47" s="216">
        <f>(I47/E47)*100</f>
        <v>-29.297904334245867</v>
      </c>
    </row>
    <row r="48" spans="1:10" ht="12.75">
      <c r="A48" s="80"/>
      <c r="B48" s="74"/>
      <c r="C48" s="74"/>
      <c r="D48" s="75"/>
      <c r="E48" s="111"/>
      <c r="F48" s="137"/>
      <c r="G48" s="223"/>
      <c r="H48" s="137"/>
      <c r="I48" s="137"/>
      <c r="J48" s="138"/>
    </row>
    <row r="49" spans="1:10" ht="12.75">
      <c r="A49" s="83">
        <v>3</v>
      </c>
      <c r="B49" s="63" t="s">
        <v>314</v>
      </c>
      <c r="C49" s="63"/>
      <c r="D49" s="84"/>
      <c r="E49" s="65"/>
      <c r="F49" s="86"/>
      <c r="G49" s="213"/>
      <c r="H49" s="77"/>
      <c r="I49" s="77"/>
      <c r="J49" s="78"/>
    </row>
    <row r="50" spans="1:10" ht="12.75">
      <c r="A50" s="83"/>
      <c r="B50" s="63"/>
      <c r="C50" s="63"/>
      <c r="D50" s="84"/>
      <c r="E50" s="65"/>
      <c r="F50" s="86"/>
      <c r="G50" s="213"/>
      <c r="H50" s="77"/>
      <c r="I50" s="77"/>
      <c r="J50" s="78"/>
    </row>
    <row r="51" spans="1:10" ht="12.75">
      <c r="A51" s="87" t="s">
        <v>24</v>
      </c>
      <c r="B51" s="129" t="s">
        <v>315</v>
      </c>
      <c r="C51" s="67"/>
      <c r="D51" s="88"/>
      <c r="E51" s="65">
        <v>28644840</v>
      </c>
      <c r="F51" s="65">
        <v>4452000</v>
      </c>
      <c r="G51" s="213">
        <f>F51/12*3</f>
        <v>1113000</v>
      </c>
      <c r="H51" s="65">
        <f aca="true" t="shared" si="6" ref="H51:H56">+G51+F51</f>
        <v>5565000</v>
      </c>
      <c r="I51" s="65">
        <f aca="true" t="shared" si="7" ref="I51:I56">H51-E51</f>
        <v>-23079840</v>
      </c>
      <c r="J51" s="65">
        <f aca="true" t="shared" si="8" ref="J51:J56">(I51/E51)*100</f>
        <v>-80.57241723116624</v>
      </c>
    </row>
    <row r="52" spans="1:10" ht="12.75">
      <c r="A52" s="87" t="s">
        <v>25</v>
      </c>
      <c r="B52" s="129" t="s">
        <v>316</v>
      </c>
      <c r="C52" s="67"/>
      <c r="D52" s="88"/>
      <c r="E52" s="65">
        <v>0</v>
      </c>
      <c r="F52" s="65">
        <v>0</v>
      </c>
      <c r="G52" s="213">
        <v>0</v>
      </c>
      <c r="H52" s="65">
        <f t="shared" si="6"/>
        <v>0</v>
      </c>
      <c r="I52" s="65">
        <f t="shared" si="7"/>
        <v>0</v>
      </c>
      <c r="J52" s="65" t="e">
        <f t="shared" si="8"/>
        <v>#DIV/0!</v>
      </c>
    </row>
    <row r="53" spans="1:10" ht="12.75">
      <c r="A53" s="87" t="s">
        <v>26</v>
      </c>
      <c r="B53" s="129" t="s">
        <v>317</v>
      </c>
      <c r="C53" s="67"/>
      <c r="D53" s="88"/>
      <c r="E53" s="65">
        <v>0</v>
      </c>
      <c r="F53" s="65">
        <v>0</v>
      </c>
      <c r="G53" s="213">
        <v>0</v>
      </c>
      <c r="H53" s="65">
        <f t="shared" si="6"/>
        <v>0</v>
      </c>
      <c r="I53" s="65">
        <f t="shared" si="7"/>
        <v>0</v>
      </c>
      <c r="J53" s="65" t="e">
        <f t="shared" si="8"/>
        <v>#DIV/0!</v>
      </c>
    </row>
    <row r="54" spans="1:10" ht="12.75">
      <c r="A54" s="87" t="s">
        <v>238</v>
      </c>
      <c r="B54" s="129" t="s">
        <v>318</v>
      </c>
      <c r="C54" s="67"/>
      <c r="D54" s="88"/>
      <c r="E54" s="65">
        <v>0</v>
      </c>
      <c r="F54" s="65">
        <v>0</v>
      </c>
      <c r="G54" s="213">
        <v>0</v>
      </c>
      <c r="H54" s="65">
        <f t="shared" si="6"/>
        <v>0</v>
      </c>
      <c r="I54" s="65">
        <f t="shared" si="7"/>
        <v>0</v>
      </c>
      <c r="J54" s="65" t="e">
        <f t="shared" si="8"/>
        <v>#DIV/0!</v>
      </c>
    </row>
    <row r="55" spans="1:10" ht="12.75">
      <c r="A55" s="87" t="s">
        <v>239</v>
      </c>
      <c r="B55" s="129" t="s">
        <v>319</v>
      </c>
      <c r="C55" s="67"/>
      <c r="D55" s="88"/>
      <c r="E55" s="65">
        <v>0</v>
      </c>
      <c r="F55" s="65">
        <v>0</v>
      </c>
      <c r="G55" s="213">
        <v>0</v>
      </c>
      <c r="H55" s="65">
        <f t="shared" si="6"/>
        <v>0</v>
      </c>
      <c r="I55" s="65">
        <f t="shared" si="7"/>
        <v>0</v>
      </c>
      <c r="J55" s="65" t="e">
        <f t="shared" si="8"/>
        <v>#DIV/0!</v>
      </c>
    </row>
    <row r="56" spans="1:10" ht="12.75">
      <c r="A56" s="87" t="s">
        <v>240</v>
      </c>
      <c r="B56" s="129" t="s">
        <v>320</v>
      </c>
      <c r="C56" s="67"/>
      <c r="D56" s="88"/>
      <c r="E56" s="65">
        <v>0</v>
      </c>
      <c r="F56" s="65">
        <v>0</v>
      </c>
      <c r="G56" s="213">
        <v>0</v>
      </c>
      <c r="H56" s="65">
        <f t="shared" si="6"/>
        <v>0</v>
      </c>
      <c r="I56" s="65">
        <f t="shared" si="7"/>
        <v>0</v>
      </c>
      <c r="J56" s="65" t="e">
        <f t="shared" si="8"/>
        <v>#DIV/0!</v>
      </c>
    </row>
    <row r="57" spans="1:10" ht="13.5" thickBot="1">
      <c r="A57" s="87"/>
      <c r="B57" s="67"/>
      <c r="C57" s="67"/>
      <c r="D57" s="84"/>
      <c r="E57" s="70"/>
      <c r="F57" s="70"/>
      <c r="G57" s="215"/>
      <c r="H57" s="70"/>
      <c r="I57" s="70"/>
      <c r="J57" s="70"/>
    </row>
    <row r="58" spans="1:12" s="221" customFormat="1" ht="13.5" thickBot="1">
      <c r="A58" s="62"/>
      <c r="B58" s="63"/>
      <c r="C58" s="63"/>
      <c r="D58" s="224" t="s">
        <v>312</v>
      </c>
      <c r="E58" s="216">
        <f>SUM(E51:E56)</f>
        <v>28644840</v>
      </c>
      <c r="F58" s="216">
        <f>SUM(F51:F56)</f>
        <v>4452000</v>
      </c>
      <c r="G58" s="216">
        <f>SUM(G51:G56)</f>
        <v>1113000</v>
      </c>
      <c r="H58" s="216">
        <f>SUM(H51:H56)</f>
        <v>5565000</v>
      </c>
      <c r="I58" s="216">
        <f>H58-E58</f>
        <v>-23079840</v>
      </c>
      <c r="J58" s="216">
        <f>(I58/E58)*100</f>
        <v>-80.57241723116624</v>
      </c>
      <c r="L58" s="222"/>
    </row>
    <row r="59" spans="1:12" s="221" customFormat="1" ht="12.75">
      <c r="A59" s="225"/>
      <c r="B59" s="74"/>
      <c r="C59" s="74"/>
      <c r="D59" s="76"/>
      <c r="E59" s="135"/>
      <c r="F59" s="135"/>
      <c r="G59" s="135"/>
      <c r="H59" s="135"/>
      <c r="I59" s="135"/>
      <c r="J59" s="226"/>
      <c r="L59" s="222"/>
    </row>
    <row r="60" spans="1:10" ht="12.75">
      <c r="A60" s="83">
        <v>4</v>
      </c>
      <c r="B60" s="63" t="s">
        <v>321</v>
      </c>
      <c r="C60" s="67"/>
      <c r="D60" s="71"/>
      <c r="E60" s="77"/>
      <c r="F60" s="77"/>
      <c r="G60" s="77"/>
      <c r="H60" s="77"/>
      <c r="I60" s="77"/>
      <c r="J60" s="78"/>
    </row>
    <row r="61" spans="1:10" ht="12.75">
      <c r="A61" s="83"/>
      <c r="B61" s="63"/>
      <c r="C61" s="67"/>
      <c r="D61" s="71"/>
      <c r="E61" s="77"/>
      <c r="F61" s="77"/>
      <c r="G61" s="77"/>
      <c r="H61" s="77"/>
      <c r="I61" s="77"/>
      <c r="J61" s="78"/>
    </row>
    <row r="62" spans="1:10" ht="12.75">
      <c r="A62" s="87" t="s">
        <v>27</v>
      </c>
      <c r="B62" s="129" t="s">
        <v>322</v>
      </c>
      <c r="C62" s="67"/>
      <c r="D62" s="88"/>
      <c r="E62" s="65">
        <v>31500000</v>
      </c>
      <c r="F62" s="65">
        <v>0</v>
      </c>
      <c r="G62" s="213">
        <v>0</v>
      </c>
      <c r="H62" s="65">
        <f>+G62+F62</f>
        <v>0</v>
      </c>
      <c r="I62" s="65">
        <f>H62-E62</f>
        <v>-31500000</v>
      </c>
      <c r="J62" s="65">
        <f>(I62/E62)*100</f>
        <v>-100</v>
      </c>
    </row>
    <row r="63" spans="1:10" ht="12.75">
      <c r="A63" s="87" t="s">
        <v>28</v>
      </c>
      <c r="B63" s="129" t="s">
        <v>323</v>
      </c>
      <c r="C63" s="67"/>
      <c r="D63" s="88"/>
      <c r="E63" s="65">
        <v>31500000</v>
      </c>
      <c r="F63" s="65">
        <v>0</v>
      </c>
      <c r="G63" s="213">
        <v>0</v>
      </c>
      <c r="H63" s="65">
        <f aca="true" t="shared" si="9" ref="H63:H70">+G63+F63</f>
        <v>0</v>
      </c>
      <c r="I63" s="65">
        <f aca="true" t="shared" si="10" ref="I63:I70">H63-E63</f>
        <v>-31500000</v>
      </c>
      <c r="J63" s="65">
        <f aca="true" t="shared" si="11" ref="J63:J70">(I63/E63)*100</f>
        <v>-100</v>
      </c>
    </row>
    <row r="64" spans="1:10" ht="12.75">
      <c r="A64" s="87" t="s">
        <v>29</v>
      </c>
      <c r="B64" s="129" t="s">
        <v>324</v>
      </c>
      <c r="C64" s="67"/>
      <c r="D64" s="88"/>
      <c r="E64" s="65">
        <v>0</v>
      </c>
      <c r="F64" s="65">
        <v>0</v>
      </c>
      <c r="G64" s="213">
        <v>0</v>
      </c>
      <c r="H64" s="65">
        <f t="shared" si="9"/>
        <v>0</v>
      </c>
      <c r="I64" s="65">
        <f t="shared" si="10"/>
        <v>0</v>
      </c>
      <c r="J64" s="65" t="e">
        <f t="shared" si="11"/>
        <v>#DIV/0!</v>
      </c>
    </row>
    <row r="65" spans="1:10" ht="12.75">
      <c r="A65" s="87" t="s">
        <v>30</v>
      </c>
      <c r="B65" s="129" t="s">
        <v>232</v>
      </c>
      <c r="C65" s="67"/>
      <c r="D65" s="88"/>
      <c r="E65" s="65">
        <v>0</v>
      </c>
      <c r="F65" s="65">
        <v>0</v>
      </c>
      <c r="G65" s="213">
        <v>0</v>
      </c>
      <c r="H65" s="65">
        <f t="shared" si="9"/>
        <v>0</v>
      </c>
      <c r="I65" s="65">
        <f t="shared" si="10"/>
        <v>0</v>
      </c>
      <c r="J65" s="65" t="e">
        <f t="shared" si="11"/>
        <v>#DIV/0!</v>
      </c>
    </row>
    <row r="66" spans="1:10" ht="12.75">
      <c r="A66" s="87" t="s">
        <v>31</v>
      </c>
      <c r="B66" s="129" t="s">
        <v>325</v>
      </c>
      <c r="C66" s="67"/>
      <c r="D66" s="88"/>
      <c r="E66" s="65">
        <v>0</v>
      </c>
      <c r="F66" s="65">
        <v>0</v>
      </c>
      <c r="G66" s="213">
        <v>0</v>
      </c>
      <c r="H66" s="65">
        <f t="shared" si="9"/>
        <v>0</v>
      </c>
      <c r="I66" s="65">
        <f t="shared" si="10"/>
        <v>0</v>
      </c>
      <c r="J66" s="65" t="e">
        <f t="shared" si="11"/>
        <v>#DIV/0!</v>
      </c>
    </row>
    <row r="67" spans="1:10" ht="12.75">
      <c r="A67" s="87" t="s">
        <v>32</v>
      </c>
      <c r="B67" s="129" t="s">
        <v>6</v>
      </c>
      <c r="C67" s="67"/>
      <c r="D67" s="88"/>
      <c r="E67" s="65">
        <v>0</v>
      </c>
      <c r="F67" s="65">
        <v>0</v>
      </c>
      <c r="G67" s="213">
        <v>0</v>
      </c>
      <c r="H67" s="65">
        <f t="shared" si="9"/>
        <v>0</v>
      </c>
      <c r="I67" s="65">
        <f t="shared" si="10"/>
        <v>0</v>
      </c>
      <c r="J67" s="65" t="e">
        <f t="shared" si="11"/>
        <v>#DIV/0!</v>
      </c>
    </row>
    <row r="68" spans="1:10" ht="12.75">
      <c r="A68" s="87" t="s">
        <v>33</v>
      </c>
      <c r="B68" s="129" t="s">
        <v>326</v>
      </c>
      <c r="C68" s="67"/>
      <c r="D68" s="88"/>
      <c r="E68" s="65">
        <v>0</v>
      </c>
      <c r="F68" s="65">
        <v>0</v>
      </c>
      <c r="G68" s="213">
        <v>0</v>
      </c>
      <c r="H68" s="65">
        <f t="shared" si="9"/>
        <v>0</v>
      </c>
      <c r="I68" s="65">
        <f t="shared" si="10"/>
        <v>0</v>
      </c>
      <c r="J68" s="65" t="e">
        <f t="shared" si="11"/>
        <v>#DIV/0!</v>
      </c>
    </row>
    <row r="69" spans="1:10" ht="12.75">
      <c r="A69" s="87" t="s">
        <v>241</v>
      </c>
      <c r="B69" s="129" t="s">
        <v>233</v>
      </c>
      <c r="C69" s="67"/>
      <c r="D69" s="88"/>
      <c r="E69" s="65">
        <v>0</v>
      </c>
      <c r="F69" s="65">
        <v>0</v>
      </c>
      <c r="G69" s="213">
        <v>0</v>
      </c>
      <c r="H69" s="65">
        <f t="shared" si="9"/>
        <v>0</v>
      </c>
      <c r="I69" s="65">
        <f t="shared" si="10"/>
        <v>0</v>
      </c>
      <c r="J69" s="65" t="e">
        <f t="shared" si="11"/>
        <v>#DIV/0!</v>
      </c>
    </row>
    <row r="70" spans="1:10" ht="12.75">
      <c r="A70" s="87" t="s">
        <v>242</v>
      </c>
      <c r="B70" s="129" t="s">
        <v>327</v>
      </c>
      <c r="C70" s="67"/>
      <c r="D70" s="88"/>
      <c r="E70" s="65">
        <v>0</v>
      </c>
      <c r="F70" s="65">
        <v>0</v>
      </c>
      <c r="G70" s="213">
        <v>0</v>
      </c>
      <c r="H70" s="65">
        <f t="shared" si="9"/>
        <v>0</v>
      </c>
      <c r="I70" s="65">
        <f t="shared" si="10"/>
        <v>0</v>
      </c>
      <c r="J70" s="65" t="e">
        <f t="shared" si="11"/>
        <v>#DIV/0!</v>
      </c>
    </row>
    <row r="71" spans="1:10" ht="13.5" thickBot="1">
      <c r="A71" s="87"/>
      <c r="B71" s="67"/>
      <c r="C71" s="67"/>
      <c r="D71" s="84"/>
      <c r="E71" s="70"/>
      <c r="F71" s="70"/>
      <c r="G71" s="215"/>
      <c r="H71" s="70"/>
      <c r="I71" s="70"/>
      <c r="J71" s="70"/>
    </row>
    <row r="72" spans="1:12" s="221" customFormat="1" ht="13.5" thickBot="1">
      <c r="A72" s="62"/>
      <c r="B72" s="63"/>
      <c r="C72" s="63"/>
      <c r="D72" s="224" t="s">
        <v>312</v>
      </c>
      <c r="E72" s="216">
        <f>SUM(E62:E70)</f>
        <v>63000000</v>
      </c>
      <c r="F72" s="216">
        <f>SUM(F62:F70)</f>
        <v>0</v>
      </c>
      <c r="G72" s="227">
        <f>SUM(G62:G70)</f>
        <v>0</v>
      </c>
      <c r="H72" s="216">
        <f>SUM(H62:H70)</f>
        <v>0</v>
      </c>
      <c r="I72" s="216">
        <f>H72-E72</f>
        <v>-63000000</v>
      </c>
      <c r="J72" s="216">
        <f>(I72/E72)*100</f>
        <v>-100</v>
      </c>
      <c r="L72" s="222"/>
    </row>
    <row r="73" spans="1:12" s="221" customFormat="1" ht="12.75">
      <c r="A73" s="228"/>
      <c r="B73" s="74"/>
      <c r="C73" s="74"/>
      <c r="D73" s="76"/>
      <c r="E73" s="229"/>
      <c r="F73" s="229"/>
      <c r="G73" s="230"/>
      <c r="H73" s="229"/>
      <c r="I73" s="229"/>
      <c r="J73" s="229"/>
      <c r="L73" s="222"/>
    </row>
    <row r="74" spans="1:10" ht="12.75">
      <c r="A74" s="83">
        <v>5</v>
      </c>
      <c r="B74" s="63" t="s">
        <v>328</v>
      </c>
      <c r="C74" s="63"/>
      <c r="D74" s="64"/>
      <c r="E74" s="77"/>
      <c r="F74" s="77"/>
      <c r="G74" s="77"/>
      <c r="H74" s="77"/>
      <c r="I74" s="77"/>
      <c r="J74" s="78"/>
    </row>
    <row r="75" spans="1:12" s="144" customFormat="1" ht="12.75">
      <c r="A75" s="66" t="s">
        <v>34</v>
      </c>
      <c r="B75" s="141" t="s">
        <v>35</v>
      </c>
      <c r="C75" s="142"/>
      <c r="D75" s="143"/>
      <c r="E75" s="65">
        <v>180450000</v>
      </c>
      <c r="F75" s="65">
        <v>66125000</v>
      </c>
      <c r="G75" s="213">
        <f>F75/12*3</f>
        <v>16531250</v>
      </c>
      <c r="H75" s="65">
        <f>+G75+F75</f>
        <v>82656250</v>
      </c>
      <c r="I75" s="65">
        <f>H75-E75</f>
        <v>-97793750</v>
      </c>
      <c r="J75" s="65">
        <f>(I75/E75)*100</f>
        <v>-54.194375173178166</v>
      </c>
      <c r="L75" s="145"/>
    </row>
    <row r="76" spans="1:12" s="144" customFormat="1" ht="12.75">
      <c r="A76" s="66" t="s">
        <v>36</v>
      </c>
      <c r="B76" s="141" t="s">
        <v>329</v>
      </c>
      <c r="C76" s="142"/>
      <c r="D76" s="143"/>
      <c r="E76" s="65">
        <v>0</v>
      </c>
      <c r="F76" s="65">
        <v>0</v>
      </c>
      <c r="G76" s="213">
        <v>0</v>
      </c>
      <c r="H76" s="65">
        <f>+G76+F76</f>
        <v>0</v>
      </c>
      <c r="I76" s="65">
        <f>H76-E76</f>
        <v>0</v>
      </c>
      <c r="J76" s="65" t="e">
        <f>(I76/E76)*100</f>
        <v>#DIV/0!</v>
      </c>
      <c r="L76" s="145"/>
    </row>
    <row r="77" spans="1:12" s="144" customFormat="1" ht="12.75">
      <c r="A77" s="66" t="s">
        <v>37</v>
      </c>
      <c r="B77" s="129" t="s">
        <v>330</v>
      </c>
      <c r="C77" s="142"/>
      <c r="D77" s="143"/>
      <c r="E77" s="65">
        <v>0</v>
      </c>
      <c r="F77" s="65">
        <v>0</v>
      </c>
      <c r="G77" s="213">
        <v>0</v>
      </c>
      <c r="H77" s="65">
        <f>+G77+F77</f>
        <v>0</v>
      </c>
      <c r="I77" s="65">
        <f>H77-E77</f>
        <v>0</v>
      </c>
      <c r="J77" s="65" t="e">
        <f>(I77/E77)*100</f>
        <v>#DIV/0!</v>
      </c>
      <c r="L77" s="145"/>
    </row>
    <row r="78" spans="1:12" s="144" customFormat="1" ht="12.75">
      <c r="A78" s="66" t="s">
        <v>195</v>
      </c>
      <c r="B78" s="141" t="s">
        <v>331</v>
      </c>
      <c r="C78" s="142"/>
      <c r="D78" s="146"/>
      <c r="E78" s="65">
        <v>0</v>
      </c>
      <c r="F78" s="65">
        <v>0</v>
      </c>
      <c r="G78" s="213">
        <v>0</v>
      </c>
      <c r="H78" s="65">
        <f>+G78+F78</f>
        <v>0</v>
      </c>
      <c r="I78" s="65">
        <f>H78-E78</f>
        <v>0</v>
      </c>
      <c r="J78" s="65" t="e">
        <f>(I78/E78)*100</f>
        <v>#DIV/0!</v>
      </c>
      <c r="L78" s="145"/>
    </row>
    <row r="79" spans="1:12" s="144" customFormat="1" ht="13.5" thickBot="1">
      <c r="A79" s="147"/>
      <c r="B79" s="141"/>
      <c r="C79" s="142"/>
      <c r="D79" s="146"/>
      <c r="E79" s="89"/>
      <c r="F79" s="89"/>
      <c r="G79" s="89"/>
      <c r="H79" s="89"/>
      <c r="I79" s="89"/>
      <c r="J79" s="89"/>
      <c r="L79" s="145"/>
    </row>
    <row r="80" spans="1:12" s="144" customFormat="1" ht="13.5" thickBot="1">
      <c r="A80" s="231"/>
      <c r="B80" s="90"/>
      <c r="C80" s="91"/>
      <c r="D80" s="224" t="s">
        <v>312</v>
      </c>
      <c r="E80" s="216">
        <f>SUM(E75:E78)</f>
        <v>180450000</v>
      </c>
      <c r="F80" s="216">
        <f>SUM(F75:F78)</f>
        <v>66125000</v>
      </c>
      <c r="G80" s="216">
        <f>SUM(G75:G78)</f>
        <v>16531250</v>
      </c>
      <c r="H80" s="216">
        <f>SUM(H75:H78)</f>
        <v>82656250</v>
      </c>
      <c r="I80" s="216">
        <f>H80-E80</f>
        <v>-97793750</v>
      </c>
      <c r="J80" s="216">
        <f>(I80/E80)*100</f>
        <v>-54.194375173178166</v>
      </c>
      <c r="L80" s="145"/>
    </row>
    <row r="81" spans="1:10" ht="12.75">
      <c r="A81" s="292" t="s">
        <v>332</v>
      </c>
      <c r="B81" s="293"/>
      <c r="C81" s="293"/>
      <c r="D81" s="294"/>
      <c r="E81" s="232">
        <f>E47+E58+E72+E80</f>
        <v>1150645485</v>
      </c>
      <c r="F81" s="232">
        <f>F47+F58+F72+F80</f>
        <v>567499974</v>
      </c>
      <c r="G81" s="232">
        <f>G47+G58+G72+G80</f>
        <v>141874993.5</v>
      </c>
      <c r="H81" s="232">
        <f>H47+H58+H72+H80</f>
        <v>709374967.5</v>
      </c>
      <c r="I81" s="232">
        <f>SUM(H81-E81)</f>
        <v>-441270517.5</v>
      </c>
      <c r="J81" s="233">
        <f>(I81/E81)*100</f>
        <v>-38.34982392513364</v>
      </c>
    </row>
    <row r="82" spans="1:10" ht="12.75">
      <c r="A82" s="12"/>
      <c r="B82" s="12"/>
      <c r="C82" s="12"/>
      <c r="D82" s="12"/>
      <c r="E82" s="92"/>
      <c r="F82" s="92"/>
      <c r="G82" s="92"/>
      <c r="H82" s="92"/>
      <c r="I82" s="92"/>
      <c r="J82" s="12"/>
    </row>
    <row r="83" spans="1:10" ht="12.75">
      <c r="A83" s="38" t="s">
        <v>173</v>
      </c>
      <c r="B83" s="38"/>
      <c r="C83" s="38"/>
      <c r="D83" s="38"/>
      <c r="E83" s="52"/>
      <c r="F83" s="52"/>
      <c r="G83" s="52"/>
      <c r="H83" s="52"/>
      <c r="I83" s="52"/>
      <c r="J83" s="38"/>
    </row>
    <row r="84" spans="1:10" ht="12.75">
      <c r="A84" s="40">
        <f>A2</f>
        <v>0</v>
      </c>
      <c r="B84" s="38"/>
      <c r="C84" s="38"/>
      <c r="D84" s="38"/>
      <c r="E84" s="52"/>
      <c r="F84" s="52"/>
      <c r="G84" s="52"/>
      <c r="H84" s="52"/>
      <c r="I84" s="52"/>
      <c r="J84" s="38"/>
    </row>
    <row r="85" spans="1:10" ht="12.75">
      <c r="A85" s="40" t="str">
        <f>A3</f>
        <v>DETAILS BUDGET 2011 IN  COMPARISON WITH THE REALIZATION 2011 </v>
      </c>
      <c r="B85" s="38"/>
      <c r="C85" s="38"/>
      <c r="D85" s="38"/>
      <c r="E85" s="52"/>
      <c r="F85" s="52"/>
      <c r="G85" s="52"/>
      <c r="H85" s="52"/>
      <c r="I85" s="52"/>
      <c r="J85" s="38"/>
    </row>
    <row r="86" spans="1:10" ht="12.75">
      <c r="A86" s="40" t="str">
        <f>A4</f>
        <v>AFFILIATION OF CIMAHI CITY</v>
      </c>
      <c r="B86" s="38"/>
      <c r="C86" s="38"/>
      <c r="D86" s="38"/>
      <c r="E86" s="52"/>
      <c r="F86" s="52"/>
      <c r="G86" s="52"/>
      <c r="H86" s="52"/>
      <c r="I86" s="52"/>
      <c r="J86" s="38"/>
    </row>
    <row r="87" spans="1:10" ht="12.75">
      <c r="A87" s="40"/>
      <c r="B87" s="38"/>
      <c r="C87" s="38"/>
      <c r="D87" s="38"/>
      <c r="E87" s="52"/>
      <c r="F87" s="52"/>
      <c r="G87" s="52"/>
      <c r="H87" s="52"/>
      <c r="I87" s="52"/>
      <c r="J87" s="38"/>
    </row>
    <row r="88" spans="1:10" ht="12.75">
      <c r="A88" s="300" t="s">
        <v>291</v>
      </c>
      <c r="B88" s="300" t="s">
        <v>333</v>
      </c>
      <c r="C88" s="302"/>
      <c r="D88" s="303"/>
      <c r="E88" s="309" t="str">
        <f>E6</f>
        <v>BUDGET 2011</v>
      </c>
      <c r="F88" s="311" t="str">
        <f>F6</f>
        <v>REALIZATION IN 2011</v>
      </c>
      <c r="G88" s="312"/>
      <c r="H88" s="313"/>
      <c r="I88" s="296" t="s">
        <v>297</v>
      </c>
      <c r="J88" s="297"/>
    </row>
    <row r="89" spans="1:10" ht="12.75">
      <c r="A89" s="301"/>
      <c r="B89" s="301"/>
      <c r="C89" s="304"/>
      <c r="D89" s="305"/>
      <c r="E89" s="310"/>
      <c r="F89" s="53" t="s">
        <v>303</v>
      </c>
      <c r="G89" s="53" t="s">
        <v>289</v>
      </c>
      <c r="H89" s="54" t="s">
        <v>1</v>
      </c>
      <c r="I89" s="298"/>
      <c r="J89" s="299"/>
    </row>
    <row r="90" spans="1:10" ht="12.75">
      <c r="A90" s="18" t="s">
        <v>158</v>
      </c>
      <c r="B90" s="306"/>
      <c r="C90" s="307"/>
      <c r="D90" s="308"/>
      <c r="E90" s="310"/>
      <c r="F90" s="55" t="s">
        <v>202</v>
      </c>
      <c r="G90" s="55" t="s">
        <v>334</v>
      </c>
      <c r="H90" s="56">
        <f>H8</f>
        <v>2011</v>
      </c>
      <c r="I90" s="57" t="s">
        <v>159</v>
      </c>
      <c r="J90" s="58" t="s">
        <v>7</v>
      </c>
    </row>
    <row r="91" spans="1:12" s="234" customFormat="1" ht="12.75">
      <c r="A91" s="93"/>
      <c r="B91" s="289">
        <v>1</v>
      </c>
      <c r="C91" s="290"/>
      <c r="D91" s="291"/>
      <c r="E91" s="56">
        <v>2</v>
      </c>
      <c r="F91" s="56">
        <v>3</v>
      </c>
      <c r="G91" s="56" t="s">
        <v>160</v>
      </c>
      <c r="H91" s="56" t="s">
        <v>161</v>
      </c>
      <c r="I91" s="56" t="s">
        <v>171</v>
      </c>
      <c r="J91" s="94" t="s">
        <v>172</v>
      </c>
      <c r="L91" s="235"/>
    </row>
    <row r="92" spans="1:10" ht="12.75">
      <c r="A92" s="83">
        <v>6</v>
      </c>
      <c r="B92" s="95" t="s">
        <v>335</v>
      </c>
      <c r="C92" s="91"/>
      <c r="D92" s="96"/>
      <c r="E92" s="77"/>
      <c r="F92" s="77"/>
      <c r="G92" s="77"/>
      <c r="H92" s="77"/>
      <c r="I92" s="77"/>
      <c r="J92" s="78"/>
    </row>
    <row r="93" spans="1:10" ht="12.75">
      <c r="A93" s="87" t="s">
        <v>38</v>
      </c>
      <c r="B93" s="130" t="s">
        <v>336</v>
      </c>
      <c r="C93" s="98"/>
      <c r="D93" s="99"/>
      <c r="E93" s="65">
        <v>25250000</v>
      </c>
      <c r="F93" s="65">
        <f>21700000+3000000</f>
        <v>24700000</v>
      </c>
      <c r="G93" s="213">
        <f aca="true" t="shared" si="12" ref="G93:G99">F93/12*3</f>
        <v>6175000</v>
      </c>
      <c r="H93" s="65">
        <f>+G93+F93</f>
        <v>30875000</v>
      </c>
      <c r="I93" s="65">
        <f>H93-E93</f>
        <v>5625000</v>
      </c>
      <c r="J93" s="65">
        <f>(I93/E93)*100</f>
        <v>22.277227722772277</v>
      </c>
    </row>
    <row r="94" spans="1:10" ht="12.75">
      <c r="A94" s="87" t="s">
        <v>39</v>
      </c>
      <c r="B94" s="130" t="s">
        <v>337</v>
      </c>
      <c r="C94" s="98"/>
      <c r="D94" s="99"/>
      <c r="E94" s="65">
        <v>3000000</v>
      </c>
      <c r="F94" s="65">
        <v>0</v>
      </c>
      <c r="G94" s="213">
        <f t="shared" si="12"/>
        <v>0</v>
      </c>
      <c r="H94" s="65">
        <f>+G94+F94</f>
        <v>0</v>
      </c>
      <c r="I94" s="65">
        <f>H94-E94</f>
        <v>-3000000</v>
      </c>
      <c r="J94" s="65">
        <f>(I94/E94)*100</f>
        <v>-100</v>
      </c>
    </row>
    <row r="95" spans="1:10" ht="12.75">
      <c r="A95" s="87" t="s">
        <v>40</v>
      </c>
      <c r="B95" s="130" t="s">
        <v>338</v>
      </c>
      <c r="C95" s="98"/>
      <c r="D95" s="99"/>
      <c r="E95" s="65">
        <v>1500000</v>
      </c>
      <c r="F95" s="65">
        <v>0</v>
      </c>
      <c r="G95" s="213">
        <f t="shared" si="12"/>
        <v>0</v>
      </c>
      <c r="H95" s="65">
        <f>+G95+F95</f>
        <v>0</v>
      </c>
      <c r="I95" s="65">
        <f>H95-E95</f>
        <v>-1500000</v>
      </c>
      <c r="J95" s="65">
        <f>(I95/E95)*100</f>
        <v>-100</v>
      </c>
    </row>
    <row r="96" spans="1:10" ht="12.75">
      <c r="A96" s="87" t="s">
        <v>41</v>
      </c>
      <c r="B96" s="130" t="s">
        <v>339</v>
      </c>
      <c r="C96" s="98"/>
      <c r="D96" s="99"/>
      <c r="E96" s="65">
        <v>0</v>
      </c>
      <c r="F96" s="65">
        <v>0</v>
      </c>
      <c r="G96" s="213">
        <f t="shared" si="12"/>
        <v>0</v>
      </c>
      <c r="H96" s="65">
        <f>+G96+F96</f>
        <v>0</v>
      </c>
      <c r="I96" s="65">
        <f>H96-E96</f>
        <v>0</v>
      </c>
      <c r="J96" s="65" t="e">
        <f>(I96/E96)*100</f>
        <v>#DIV/0!</v>
      </c>
    </row>
    <row r="97" spans="1:10" ht="12.75">
      <c r="A97" s="87" t="s">
        <v>209</v>
      </c>
      <c r="B97" s="130" t="s">
        <v>254</v>
      </c>
      <c r="C97" s="98"/>
      <c r="D97" s="99"/>
      <c r="E97" s="65">
        <v>0</v>
      </c>
      <c r="F97" s="65">
        <v>0</v>
      </c>
      <c r="G97" s="213">
        <f t="shared" si="12"/>
        <v>0</v>
      </c>
      <c r="H97" s="65">
        <f aca="true" t="shared" si="13" ref="H97:H115">+G97+F97</f>
        <v>0</v>
      </c>
      <c r="I97" s="65">
        <f aca="true" t="shared" si="14" ref="I97:I115">H97-E97</f>
        <v>0</v>
      </c>
      <c r="J97" s="65" t="e">
        <f aca="true" t="shared" si="15" ref="J97:J115">(I97/E97)*100</f>
        <v>#DIV/0!</v>
      </c>
    </row>
    <row r="98" spans="1:10" ht="12.75">
      <c r="A98" s="87" t="s">
        <v>42</v>
      </c>
      <c r="B98" s="130" t="s">
        <v>340</v>
      </c>
      <c r="C98" s="98"/>
      <c r="D98" s="99"/>
      <c r="E98" s="65">
        <v>1800000</v>
      </c>
      <c r="F98" s="65">
        <f>1730000+75000</f>
        <v>1805000</v>
      </c>
      <c r="G98" s="213">
        <f t="shared" si="12"/>
        <v>451250</v>
      </c>
      <c r="H98" s="65">
        <f t="shared" si="13"/>
        <v>2256250</v>
      </c>
      <c r="I98" s="65">
        <f t="shared" si="14"/>
        <v>456250</v>
      </c>
      <c r="J98" s="65">
        <f t="shared" si="15"/>
        <v>25.34722222222222</v>
      </c>
    </row>
    <row r="99" spans="1:10" ht="12.75">
      <c r="A99" s="87" t="s">
        <v>181</v>
      </c>
      <c r="B99" s="130" t="s">
        <v>255</v>
      </c>
      <c r="C99" s="98"/>
      <c r="D99" s="99"/>
      <c r="E99" s="65">
        <v>0</v>
      </c>
      <c r="F99" s="65">
        <v>150000</v>
      </c>
      <c r="G99" s="213">
        <f t="shared" si="12"/>
        <v>37500</v>
      </c>
      <c r="H99" s="65">
        <f t="shared" si="13"/>
        <v>187500</v>
      </c>
      <c r="I99" s="65">
        <f t="shared" si="14"/>
        <v>187500</v>
      </c>
      <c r="J99" s="65" t="e">
        <f t="shared" si="15"/>
        <v>#DIV/0!</v>
      </c>
    </row>
    <row r="100" spans="1:10" ht="12.75">
      <c r="A100" s="87" t="s">
        <v>191</v>
      </c>
      <c r="B100" s="130" t="s">
        <v>256</v>
      </c>
      <c r="C100" s="98"/>
      <c r="D100" s="99"/>
      <c r="E100" s="65">
        <v>400000</v>
      </c>
      <c r="F100" s="65">
        <v>0</v>
      </c>
      <c r="G100" s="213">
        <v>0</v>
      </c>
      <c r="H100" s="65">
        <f t="shared" si="13"/>
        <v>0</v>
      </c>
      <c r="I100" s="65">
        <f t="shared" si="14"/>
        <v>-400000</v>
      </c>
      <c r="J100" s="65">
        <f t="shared" si="15"/>
        <v>-100</v>
      </c>
    </row>
    <row r="101" spans="1:10" ht="12.75">
      <c r="A101" s="87" t="s">
        <v>210</v>
      </c>
      <c r="B101" s="130" t="s">
        <v>257</v>
      </c>
      <c r="C101" s="98"/>
      <c r="D101" s="99"/>
      <c r="E101" s="65">
        <v>0</v>
      </c>
      <c r="F101" s="65">
        <v>0</v>
      </c>
      <c r="G101" s="213">
        <v>0</v>
      </c>
      <c r="H101" s="65">
        <f t="shared" si="13"/>
        <v>0</v>
      </c>
      <c r="I101" s="65">
        <f t="shared" si="14"/>
        <v>0</v>
      </c>
      <c r="J101" s="65" t="e">
        <f t="shared" si="15"/>
        <v>#DIV/0!</v>
      </c>
    </row>
    <row r="102" spans="1:10" ht="12.75">
      <c r="A102" s="87" t="s">
        <v>211</v>
      </c>
      <c r="B102" s="130" t="s">
        <v>258</v>
      </c>
      <c r="C102" s="98"/>
      <c r="D102" s="99"/>
      <c r="E102" s="65">
        <v>0</v>
      </c>
      <c r="F102" s="65">
        <v>0</v>
      </c>
      <c r="G102" s="213">
        <v>0</v>
      </c>
      <c r="H102" s="65">
        <f t="shared" si="13"/>
        <v>0</v>
      </c>
      <c r="I102" s="65">
        <f t="shared" si="14"/>
        <v>0</v>
      </c>
      <c r="J102" s="65" t="e">
        <f t="shared" si="15"/>
        <v>#DIV/0!</v>
      </c>
    </row>
    <row r="103" spans="1:10" ht="12.75">
      <c r="A103" s="87" t="s">
        <v>213</v>
      </c>
      <c r="B103" s="130" t="s">
        <v>259</v>
      </c>
      <c r="C103" s="98"/>
      <c r="D103" s="99"/>
      <c r="E103" s="65">
        <v>0</v>
      </c>
      <c r="F103" s="65">
        <v>0</v>
      </c>
      <c r="G103" s="213">
        <v>0</v>
      </c>
      <c r="H103" s="65">
        <f t="shared" si="13"/>
        <v>0</v>
      </c>
      <c r="I103" s="65">
        <f t="shared" si="14"/>
        <v>0</v>
      </c>
      <c r="J103" s="65" t="e">
        <f t="shared" si="15"/>
        <v>#DIV/0!</v>
      </c>
    </row>
    <row r="104" spans="1:10" ht="12.75">
      <c r="A104" s="87" t="s">
        <v>214</v>
      </c>
      <c r="B104" s="130" t="s">
        <v>212</v>
      </c>
      <c r="C104" s="98"/>
      <c r="D104" s="99"/>
      <c r="E104" s="65">
        <v>0</v>
      </c>
      <c r="F104" s="65">
        <v>0</v>
      </c>
      <c r="G104" s="213">
        <v>0</v>
      </c>
      <c r="H104" s="65">
        <f t="shared" si="13"/>
        <v>0</v>
      </c>
      <c r="I104" s="65">
        <f t="shared" si="14"/>
        <v>0</v>
      </c>
      <c r="J104" s="65" t="e">
        <f t="shared" si="15"/>
        <v>#DIV/0!</v>
      </c>
    </row>
    <row r="105" spans="1:10" ht="12.75">
      <c r="A105" s="87" t="s">
        <v>260</v>
      </c>
      <c r="B105" s="130" t="s">
        <v>261</v>
      </c>
      <c r="C105" s="98"/>
      <c r="D105" s="99"/>
      <c r="E105" s="65">
        <v>0</v>
      </c>
      <c r="F105" s="65">
        <v>0</v>
      </c>
      <c r="G105" s="213">
        <v>0</v>
      </c>
      <c r="H105" s="65">
        <f t="shared" si="13"/>
        <v>0</v>
      </c>
      <c r="I105" s="65">
        <f t="shared" si="14"/>
        <v>0</v>
      </c>
      <c r="J105" s="65" t="e">
        <f t="shared" si="15"/>
        <v>#DIV/0!</v>
      </c>
    </row>
    <row r="106" spans="1:10" ht="12.75">
      <c r="A106" s="87" t="s">
        <v>262</v>
      </c>
      <c r="B106" s="130" t="s">
        <v>215</v>
      </c>
      <c r="C106" s="98"/>
      <c r="D106" s="99"/>
      <c r="E106" s="65">
        <v>0</v>
      </c>
      <c r="F106" s="65">
        <v>0</v>
      </c>
      <c r="G106" s="213">
        <v>0</v>
      </c>
      <c r="H106" s="65">
        <f t="shared" si="13"/>
        <v>0</v>
      </c>
      <c r="I106" s="65">
        <f t="shared" si="14"/>
        <v>0</v>
      </c>
      <c r="J106" s="65" t="e">
        <f t="shared" si="15"/>
        <v>#DIV/0!</v>
      </c>
    </row>
    <row r="107" spans="1:10" ht="12.75">
      <c r="A107" s="87" t="s">
        <v>263</v>
      </c>
      <c r="B107" s="130" t="s">
        <v>341</v>
      </c>
      <c r="C107" s="98"/>
      <c r="D107" s="99"/>
      <c r="E107" s="65">
        <v>0</v>
      </c>
      <c r="F107" s="65">
        <v>0</v>
      </c>
      <c r="G107" s="213">
        <v>0</v>
      </c>
      <c r="H107" s="65">
        <f t="shared" si="13"/>
        <v>0</v>
      </c>
      <c r="I107" s="65">
        <f t="shared" si="14"/>
        <v>0</v>
      </c>
      <c r="J107" s="65" t="e">
        <f t="shared" si="15"/>
        <v>#DIV/0!</v>
      </c>
    </row>
    <row r="108" spans="1:10" ht="12.75">
      <c r="A108" s="87" t="s">
        <v>264</v>
      </c>
      <c r="B108" s="130" t="s">
        <v>342</v>
      </c>
      <c r="C108" s="98"/>
      <c r="D108" s="99"/>
      <c r="E108" s="65">
        <v>0</v>
      </c>
      <c r="F108" s="65">
        <v>0</v>
      </c>
      <c r="G108" s="213">
        <v>0</v>
      </c>
      <c r="H108" s="65">
        <f t="shared" si="13"/>
        <v>0</v>
      </c>
      <c r="I108" s="65">
        <f t="shared" si="14"/>
        <v>0</v>
      </c>
      <c r="J108" s="65" t="e">
        <f t="shared" si="15"/>
        <v>#DIV/0!</v>
      </c>
    </row>
    <row r="109" spans="1:10" ht="12.75">
      <c r="A109" s="87" t="s">
        <v>43</v>
      </c>
      <c r="B109" s="130" t="s">
        <v>343</v>
      </c>
      <c r="C109" s="98"/>
      <c r="D109" s="99"/>
      <c r="E109" s="65">
        <v>0</v>
      </c>
      <c r="F109" s="65">
        <v>0</v>
      </c>
      <c r="G109" s="213">
        <v>0</v>
      </c>
      <c r="H109" s="65">
        <f>+G109+F109</f>
        <v>0</v>
      </c>
      <c r="I109" s="65">
        <f>H109-E109</f>
        <v>0</v>
      </c>
      <c r="J109" s="65" t="e">
        <f>(I109/E109)*100</f>
        <v>#DIV/0!</v>
      </c>
    </row>
    <row r="110" spans="1:10" ht="12.75">
      <c r="A110" s="87" t="s">
        <v>265</v>
      </c>
      <c r="B110" s="130" t="s">
        <v>344</v>
      </c>
      <c r="C110" s="98"/>
      <c r="D110" s="99"/>
      <c r="E110" s="65">
        <v>0</v>
      </c>
      <c r="F110" s="65">
        <v>129000</v>
      </c>
      <c r="G110" s="213">
        <f>F110/12*3</f>
        <v>32250</v>
      </c>
      <c r="H110" s="65">
        <f>+G110+F110</f>
        <v>161250</v>
      </c>
      <c r="I110" s="65">
        <f>H110-E110</f>
        <v>161250</v>
      </c>
      <c r="J110" s="65" t="e">
        <f>(I110/E110)*100</f>
        <v>#DIV/0!</v>
      </c>
    </row>
    <row r="111" spans="1:12" ht="12.75">
      <c r="A111" s="87" t="s">
        <v>44</v>
      </c>
      <c r="B111" s="130" t="s">
        <v>345</v>
      </c>
      <c r="C111" s="98"/>
      <c r="D111" s="99"/>
      <c r="E111" s="65">
        <v>0</v>
      </c>
      <c r="F111" s="65">
        <v>0</v>
      </c>
      <c r="G111" s="213">
        <v>0</v>
      </c>
      <c r="H111" s="65">
        <f>+G111+F111</f>
        <v>0</v>
      </c>
      <c r="I111" s="65">
        <f>H111-E111</f>
        <v>0</v>
      </c>
      <c r="J111" s="65" t="e">
        <f>(I111/E111)*100</f>
        <v>#DIV/0!</v>
      </c>
      <c r="L111" s="236"/>
    </row>
    <row r="112" spans="1:10" ht="12.75">
      <c r="A112" s="87" t="s">
        <v>45</v>
      </c>
      <c r="B112" s="130" t="s">
        <v>346</v>
      </c>
      <c r="C112" s="98"/>
      <c r="D112" s="99"/>
      <c r="E112" s="65">
        <v>0</v>
      </c>
      <c r="F112" s="65">
        <v>0</v>
      </c>
      <c r="G112" s="213">
        <v>0</v>
      </c>
      <c r="H112" s="65">
        <f t="shared" si="13"/>
        <v>0</v>
      </c>
      <c r="I112" s="65">
        <f t="shared" si="14"/>
        <v>0</v>
      </c>
      <c r="J112" s="65" t="e">
        <f t="shared" si="15"/>
        <v>#DIV/0!</v>
      </c>
    </row>
    <row r="113" spans="1:10" ht="12.75">
      <c r="A113" s="87" t="s">
        <v>46</v>
      </c>
      <c r="B113" s="130" t="s">
        <v>347</v>
      </c>
      <c r="C113" s="98"/>
      <c r="D113" s="99"/>
      <c r="E113" s="65">
        <v>0</v>
      </c>
      <c r="F113" s="65">
        <v>0</v>
      </c>
      <c r="G113" s="213">
        <v>0</v>
      </c>
      <c r="H113" s="65">
        <f t="shared" si="13"/>
        <v>0</v>
      </c>
      <c r="I113" s="65">
        <f t="shared" si="14"/>
        <v>0</v>
      </c>
      <c r="J113" s="65" t="e">
        <f t="shared" si="15"/>
        <v>#DIV/0!</v>
      </c>
    </row>
    <row r="114" spans="1:10" ht="12.75">
      <c r="A114" s="109" t="s">
        <v>216</v>
      </c>
      <c r="B114" s="130" t="s">
        <v>348</v>
      </c>
      <c r="C114" s="98"/>
      <c r="D114" s="99"/>
      <c r="E114" s="65">
        <v>0</v>
      </c>
      <c r="F114" s="65">
        <v>0</v>
      </c>
      <c r="G114" s="213">
        <v>0</v>
      </c>
      <c r="H114" s="65">
        <f t="shared" si="13"/>
        <v>0</v>
      </c>
      <c r="I114" s="65">
        <f t="shared" si="14"/>
        <v>0</v>
      </c>
      <c r="J114" s="65" t="e">
        <f t="shared" si="15"/>
        <v>#DIV/0!</v>
      </c>
    </row>
    <row r="115" spans="1:10" ht="12.75">
      <c r="A115" s="109" t="s">
        <v>243</v>
      </c>
      <c r="B115" s="130" t="s">
        <v>349</v>
      </c>
      <c r="C115" s="98"/>
      <c r="D115" s="99"/>
      <c r="E115" s="65">
        <v>0</v>
      </c>
      <c r="F115" s="65">
        <v>0</v>
      </c>
      <c r="G115" s="213">
        <v>0</v>
      </c>
      <c r="H115" s="65">
        <f t="shared" si="13"/>
        <v>0</v>
      </c>
      <c r="I115" s="65">
        <f t="shared" si="14"/>
        <v>0</v>
      </c>
      <c r="J115" s="65" t="e">
        <f t="shared" si="15"/>
        <v>#DIV/0!</v>
      </c>
    </row>
    <row r="116" spans="1:10" ht="13.5" thickBot="1">
      <c r="A116" s="109"/>
      <c r="B116" s="130"/>
      <c r="C116" s="98"/>
      <c r="D116" s="98"/>
      <c r="E116" s="70"/>
      <c r="F116" s="70"/>
      <c r="G116" s="215"/>
      <c r="H116" s="70"/>
      <c r="I116" s="70"/>
      <c r="J116" s="70"/>
    </row>
    <row r="117" spans="1:12" s="221" customFormat="1" ht="13.5" thickBot="1">
      <c r="A117" s="237"/>
      <c r="B117" s="237"/>
      <c r="C117" s="91"/>
      <c r="D117" s="224" t="s">
        <v>312</v>
      </c>
      <c r="E117" s="216">
        <f>SUM(E93:E115)</f>
        <v>31950000</v>
      </c>
      <c r="F117" s="216">
        <f>SUM(F93:F115)</f>
        <v>26784000</v>
      </c>
      <c r="G117" s="216">
        <f>SUM(G93:G115)</f>
        <v>6696000</v>
      </c>
      <c r="H117" s="216">
        <f>SUM(H93:H115)</f>
        <v>33480000</v>
      </c>
      <c r="I117" s="216">
        <f>H117-E117</f>
        <v>1530000</v>
      </c>
      <c r="J117" s="216">
        <f>(I117/E117)*100</f>
        <v>4.788732394366197</v>
      </c>
      <c r="L117" s="222"/>
    </row>
    <row r="118" spans="1:10" ht="12.75">
      <c r="A118" s="80"/>
      <c r="B118" s="74"/>
      <c r="C118" s="74"/>
      <c r="D118" s="75"/>
      <c r="E118" s="111"/>
      <c r="F118" s="148"/>
      <c r="G118" s="223">
        <v>0</v>
      </c>
      <c r="H118" s="137"/>
      <c r="I118" s="137"/>
      <c r="J118" s="138"/>
    </row>
    <row r="119" spans="1:10" ht="12.75">
      <c r="A119" s="83">
        <v>7</v>
      </c>
      <c r="B119" s="95" t="s">
        <v>350</v>
      </c>
      <c r="C119" s="98"/>
      <c r="D119" s="99"/>
      <c r="E119" s="65"/>
      <c r="F119" s="77"/>
      <c r="G119" s="77"/>
      <c r="H119" s="77"/>
      <c r="I119" s="65"/>
      <c r="J119" s="45"/>
    </row>
    <row r="120" spans="1:10" ht="12.75">
      <c r="A120" s="87" t="s">
        <v>47</v>
      </c>
      <c r="B120" s="97" t="s">
        <v>351</v>
      </c>
      <c r="C120" s="98"/>
      <c r="D120" s="99"/>
      <c r="E120" s="65">
        <v>0</v>
      </c>
      <c r="F120" s="65">
        <v>0</v>
      </c>
      <c r="G120" s="213">
        <v>0</v>
      </c>
      <c r="H120" s="65">
        <f>+G120+F120</f>
        <v>0</v>
      </c>
      <c r="I120" s="65">
        <f>H120-E120</f>
        <v>0</v>
      </c>
      <c r="J120" s="65" t="e">
        <f>(I120/E120)*100</f>
        <v>#DIV/0!</v>
      </c>
    </row>
    <row r="121" spans="1:10" ht="12.75">
      <c r="A121" s="87" t="s">
        <v>48</v>
      </c>
      <c r="B121" s="97" t="s">
        <v>352</v>
      </c>
      <c r="C121" s="98"/>
      <c r="D121" s="99"/>
      <c r="E121" s="65">
        <v>0</v>
      </c>
      <c r="F121" s="65">
        <v>0</v>
      </c>
      <c r="G121" s="213">
        <v>0</v>
      </c>
      <c r="H121" s="65">
        <f aca="true" t="shared" si="16" ref="H121:H128">+G121+F121</f>
        <v>0</v>
      </c>
      <c r="I121" s="65">
        <f aca="true" t="shared" si="17" ref="I121:I128">H121-E121</f>
        <v>0</v>
      </c>
      <c r="J121" s="65" t="e">
        <f aca="true" t="shared" si="18" ref="J121:J128">(I121/E121)*100</f>
        <v>#DIV/0!</v>
      </c>
    </row>
    <row r="122" spans="1:10" ht="12.75">
      <c r="A122" s="87" t="s">
        <v>49</v>
      </c>
      <c r="B122" s="97" t="s">
        <v>353</v>
      </c>
      <c r="C122" s="98"/>
      <c r="D122" s="99"/>
      <c r="E122" s="65">
        <v>0</v>
      </c>
      <c r="F122" s="65">
        <v>0</v>
      </c>
      <c r="G122" s="213">
        <v>0</v>
      </c>
      <c r="H122" s="65">
        <f t="shared" si="16"/>
        <v>0</v>
      </c>
      <c r="I122" s="65">
        <f t="shared" si="17"/>
        <v>0</v>
      </c>
      <c r="J122" s="65" t="e">
        <f t="shared" si="18"/>
        <v>#DIV/0!</v>
      </c>
    </row>
    <row r="123" spans="1:10" ht="12.75">
      <c r="A123" s="87" t="s">
        <v>50</v>
      </c>
      <c r="B123" s="97" t="s">
        <v>354</v>
      </c>
      <c r="C123" s="98"/>
      <c r="D123" s="99"/>
      <c r="E123" s="65">
        <v>0</v>
      </c>
      <c r="F123" s="65">
        <v>0</v>
      </c>
      <c r="G123" s="213">
        <v>0</v>
      </c>
      <c r="H123" s="65">
        <f t="shared" si="16"/>
        <v>0</v>
      </c>
      <c r="I123" s="65">
        <f t="shared" si="17"/>
        <v>0</v>
      </c>
      <c r="J123" s="65" t="e">
        <f>(I123/E123)*100</f>
        <v>#DIV/0!</v>
      </c>
    </row>
    <row r="124" spans="1:10" ht="12.75">
      <c r="A124" s="87" t="s">
        <v>51</v>
      </c>
      <c r="B124" s="97" t="s">
        <v>355</v>
      </c>
      <c r="C124" s="98"/>
      <c r="D124" s="99"/>
      <c r="E124" s="65">
        <v>0</v>
      </c>
      <c r="F124" s="65">
        <v>0</v>
      </c>
      <c r="G124" s="213">
        <v>0</v>
      </c>
      <c r="H124" s="65">
        <f t="shared" si="16"/>
        <v>0</v>
      </c>
      <c r="I124" s="65">
        <f t="shared" si="17"/>
        <v>0</v>
      </c>
      <c r="J124" s="65" t="e">
        <f t="shared" si="18"/>
        <v>#DIV/0!</v>
      </c>
    </row>
    <row r="125" spans="1:10" ht="12.75">
      <c r="A125" s="87" t="s">
        <v>52</v>
      </c>
      <c r="B125" s="97" t="s">
        <v>356</v>
      </c>
      <c r="C125" s="98"/>
      <c r="D125" s="99"/>
      <c r="E125" s="65">
        <v>0</v>
      </c>
      <c r="F125" s="65">
        <v>0</v>
      </c>
      <c r="G125" s="213">
        <v>0</v>
      </c>
      <c r="H125" s="65">
        <f t="shared" si="16"/>
        <v>0</v>
      </c>
      <c r="I125" s="65">
        <f t="shared" si="17"/>
        <v>0</v>
      </c>
      <c r="J125" s="65" t="e">
        <f t="shared" si="18"/>
        <v>#DIV/0!</v>
      </c>
    </row>
    <row r="126" spans="1:10" ht="12.75">
      <c r="A126" s="87" t="s">
        <v>53</v>
      </c>
      <c r="B126" s="97" t="s">
        <v>198</v>
      </c>
      <c r="C126" s="149"/>
      <c r="D126" s="150"/>
      <c r="E126" s="65">
        <v>0</v>
      </c>
      <c r="F126" s="65">
        <v>0</v>
      </c>
      <c r="G126" s="213">
        <v>0</v>
      </c>
      <c r="H126" s="65">
        <f t="shared" si="16"/>
        <v>0</v>
      </c>
      <c r="I126" s="65">
        <f t="shared" si="17"/>
        <v>0</v>
      </c>
      <c r="J126" s="65" t="e">
        <f t="shared" si="18"/>
        <v>#DIV/0!</v>
      </c>
    </row>
    <row r="127" spans="1:10" ht="12.75">
      <c r="A127" s="87" t="s">
        <v>196</v>
      </c>
      <c r="B127" s="97" t="s">
        <v>357</v>
      </c>
      <c r="C127" s="98"/>
      <c r="D127" s="99"/>
      <c r="E127" s="65">
        <v>0</v>
      </c>
      <c r="F127" s="65">
        <v>0</v>
      </c>
      <c r="G127" s="213">
        <v>0</v>
      </c>
      <c r="H127" s="65">
        <f t="shared" si="16"/>
        <v>0</v>
      </c>
      <c r="I127" s="65">
        <f t="shared" si="17"/>
        <v>0</v>
      </c>
      <c r="J127" s="65" t="e">
        <f t="shared" si="18"/>
        <v>#DIV/0!</v>
      </c>
    </row>
    <row r="128" spans="1:10" ht="12.75">
      <c r="A128" s="87" t="s">
        <v>197</v>
      </c>
      <c r="B128" s="97" t="s">
        <v>358</v>
      </c>
      <c r="C128" s="98"/>
      <c r="D128" s="99"/>
      <c r="E128" s="65">
        <v>0</v>
      </c>
      <c r="F128" s="65">
        <v>0</v>
      </c>
      <c r="G128" s="213">
        <v>0</v>
      </c>
      <c r="H128" s="65">
        <f t="shared" si="16"/>
        <v>0</v>
      </c>
      <c r="I128" s="65">
        <f t="shared" si="17"/>
        <v>0</v>
      </c>
      <c r="J128" s="65" t="e">
        <f t="shared" si="18"/>
        <v>#DIV/0!</v>
      </c>
    </row>
    <row r="129" spans="1:10" ht="13.5" thickBot="1">
      <c r="A129" s="87"/>
      <c r="B129" s="97"/>
      <c r="C129" s="98"/>
      <c r="D129" s="99"/>
      <c r="E129" s="70"/>
      <c r="F129" s="70"/>
      <c r="G129" s="215"/>
      <c r="H129" s="70"/>
      <c r="I129" s="70"/>
      <c r="J129" s="70"/>
    </row>
    <row r="130" spans="1:12" s="221" customFormat="1" ht="13.5" thickBot="1">
      <c r="A130" s="83"/>
      <c r="B130" s="95"/>
      <c r="C130" s="91"/>
      <c r="D130" s="224" t="s">
        <v>312</v>
      </c>
      <c r="E130" s="216">
        <f>SUM(E120:E128)</f>
        <v>0</v>
      </c>
      <c r="F130" s="238">
        <f>SUM(F120:F128)</f>
        <v>0</v>
      </c>
      <c r="G130" s="238">
        <f>SUM(G120:G128)</f>
        <v>0</v>
      </c>
      <c r="H130" s="238">
        <f>SUM(H120:H128)</f>
        <v>0</v>
      </c>
      <c r="I130" s="238">
        <f>SUM(H130-E130)</f>
        <v>0</v>
      </c>
      <c r="J130" s="239" t="e">
        <f>(I130/E130)*100</f>
        <v>#DIV/0!</v>
      </c>
      <c r="L130" s="222"/>
    </row>
    <row r="131" spans="1:12" s="221" customFormat="1" ht="13.5" thickBot="1">
      <c r="A131" s="100"/>
      <c r="B131" s="240"/>
      <c r="C131" s="91"/>
      <c r="D131" s="224"/>
      <c r="E131" s="241"/>
      <c r="F131" s="238"/>
      <c r="G131" s="238"/>
      <c r="H131" s="238"/>
      <c r="I131" s="238"/>
      <c r="J131" s="239"/>
      <c r="L131" s="222"/>
    </row>
    <row r="132" spans="1:10" ht="19.5" customHeight="1" thickBot="1">
      <c r="A132" s="314" t="s">
        <v>359</v>
      </c>
      <c r="B132" s="315"/>
      <c r="C132" s="315"/>
      <c r="D132" s="316"/>
      <c r="E132" s="216">
        <f>E81+E117+E130</f>
        <v>1182595485</v>
      </c>
      <c r="F132" s="216">
        <f>F81+F117+F130</f>
        <v>594283974</v>
      </c>
      <c r="G132" s="216">
        <f>G81+G117+G130</f>
        <v>148570993.5</v>
      </c>
      <c r="H132" s="216">
        <f>H81+H117+H130</f>
        <v>742854967.5</v>
      </c>
      <c r="I132" s="216">
        <f>SUM(H132-E132)</f>
        <v>-439740517.5</v>
      </c>
      <c r="J132" s="242">
        <f>(I132/E132)*100</f>
        <v>-37.18435619598193</v>
      </c>
    </row>
    <row r="133" spans="1:10" ht="12.75">
      <c r="A133" s="100"/>
      <c r="B133" s="100"/>
      <c r="C133" s="100"/>
      <c r="D133" s="100"/>
      <c r="E133" s="101"/>
      <c r="F133" s="101"/>
      <c r="G133" s="101"/>
      <c r="H133" s="101"/>
      <c r="I133" s="101"/>
      <c r="J133" s="102"/>
    </row>
    <row r="134" spans="1:10" ht="12.75">
      <c r="A134" s="100"/>
      <c r="B134" s="100"/>
      <c r="C134" s="100"/>
      <c r="D134" s="100"/>
      <c r="E134" s="101"/>
      <c r="F134" s="101"/>
      <c r="G134" s="101"/>
      <c r="H134" s="101"/>
      <c r="I134" s="101"/>
      <c r="J134" s="102"/>
    </row>
    <row r="135" spans="1:10" ht="12.75">
      <c r="A135" s="38" t="s">
        <v>270</v>
      </c>
      <c r="B135" s="38" t="s">
        <v>295</v>
      </c>
      <c r="C135" s="38"/>
      <c r="D135" s="38"/>
      <c r="E135" s="52"/>
      <c r="F135" s="52"/>
      <c r="G135" s="52"/>
      <c r="H135" s="52"/>
      <c r="I135" s="52"/>
      <c r="J135" s="38"/>
    </row>
    <row r="136" spans="1:10" ht="12.75">
      <c r="A136" s="40">
        <f>A2</f>
        <v>0</v>
      </c>
      <c r="B136" s="38"/>
      <c r="C136" s="38"/>
      <c r="D136" s="38"/>
      <c r="E136" s="52"/>
      <c r="F136" s="52"/>
      <c r="G136" s="52"/>
      <c r="H136" s="52"/>
      <c r="I136" s="52"/>
      <c r="J136" s="38"/>
    </row>
    <row r="137" spans="1:10" ht="12.75">
      <c r="A137" s="40" t="str">
        <f>A3</f>
        <v>DETAILS BUDGET 2011 IN  COMPARISON WITH THE REALIZATION 2011 </v>
      </c>
      <c r="B137" s="38"/>
      <c r="C137" s="38"/>
      <c r="D137" s="38"/>
      <c r="E137" s="52"/>
      <c r="F137" s="52"/>
      <c r="G137" s="52"/>
      <c r="H137" s="52"/>
      <c r="I137" s="52"/>
      <c r="J137" s="38"/>
    </row>
    <row r="138" spans="1:10" ht="12.75">
      <c r="A138" s="40" t="str">
        <f>A4</f>
        <v>AFFILIATION OF CIMAHI CITY</v>
      </c>
      <c r="B138" s="38"/>
      <c r="C138" s="38"/>
      <c r="D138" s="38"/>
      <c r="E138" s="52"/>
      <c r="F138" s="52"/>
      <c r="G138" s="52"/>
      <c r="H138" s="52"/>
      <c r="I138" s="52"/>
      <c r="J138" s="38"/>
    </row>
    <row r="139" spans="1:10" ht="12.75">
      <c r="A139" s="40"/>
      <c r="B139" s="38"/>
      <c r="C139" s="38"/>
      <c r="D139" s="38"/>
      <c r="E139" s="52"/>
      <c r="F139" s="52"/>
      <c r="G139" s="52"/>
      <c r="H139" s="52"/>
      <c r="I139" s="52"/>
      <c r="J139" s="38"/>
    </row>
    <row r="140" spans="1:10" ht="12.75">
      <c r="A140" s="300" t="s">
        <v>174</v>
      </c>
      <c r="B140" s="300" t="s">
        <v>277</v>
      </c>
      <c r="C140" s="302"/>
      <c r="D140" s="303"/>
      <c r="E140" s="309" t="str">
        <f>E6</f>
        <v>BUDGET 2011</v>
      </c>
      <c r="F140" s="311" t="str">
        <f>F6</f>
        <v>REALIZATION IN 2011</v>
      </c>
      <c r="G140" s="312"/>
      <c r="H140" s="313"/>
      <c r="I140" s="296" t="s">
        <v>297</v>
      </c>
      <c r="J140" s="297"/>
    </row>
    <row r="141" spans="1:10" ht="12.75">
      <c r="A141" s="301"/>
      <c r="B141" s="301"/>
      <c r="C141" s="304"/>
      <c r="D141" s="305"/>
      <c r="E141" s="310"/>
      <c r="F141" s="53" t="s">
        <v>303</v>
      </c>
      <c r="G141" s="53" t="s">
        <v>289</v>
      </c>
      <c r="H141" s="54" t="s">
        <v>1</v>
      </c>
      <c r="I141" s="298"/>
      <c r="J141" s="299"/>
    </row>
    <row r="142" spans="1:10" ht="12.75">
      <c r="A142" s="18" t="s">
        <v>158</v>
      </c>
      <c r="B142" s="306"/>
      <c r="C142" s="307"/>
      <c r="D142" s="308"/>
      <c r="E142" s="310"/>
      <c r="F142" s="55" t="s">
        <v>202</v>
      </c>
      <c r="G142" s="55" t="s">
        <v>334</v>
      </c>
      <c r="H142" s="56">
        <f>H8</f>
        <v>2011</v>
      </c>
      <c r="I142" s="57" t="s">
        <v>159</v>
      </c>
      <c r="J142" s="58" t="s">
        <v>7</v>
      </c>
    </row>
    <row r="143" spans="1:12" s="234" customFormat="1" ht="12.75">
      <c r="A143" s="93"/>
      <c r="B143" s="289">
        <v>1</v>
      </c>
      <c r="C143" s="290"/>
      <c r="D143" s="291"/>
      <c r="E143" s="56">
        <v>2</v>
      </c>
      <c r="F143" s="56">
        <v>3</v>
      </c>
      <c r="G143" s="56" t="s">
        <v>160</v>
      </c>
      <c r="H143" s="56" t="s">
        <v>161</v>
      </c>
      <c r="I143" s="56" t="s">
        <v>171</v>
      </c>
      <c r="J143" s="94" t="s">
        <v>172</v>
      </c>
      <c r="L143" s="235"/>
    </row>
    <row r="144" spans="1:10" ht="12.75">
      <c r="A144" s="103" t="s">
        <v>54</v>
      </c>
      <c r="B144" s="63" t="s">
        <v>410</v>
      </c>
      <c r="C144" s="67"/>
      <c r="D144" s="67"/>
      <c r="E144" s="65"/>
      <c r="F144" s="65"/>
      <c r="G144" s="65"/>
      <c r="H144" s="65"/>
      <c r="I144" s="65"/>
      <c r="J144" s="45"/>
    </row>
    <row r="145" spans="1:10" ht="12.75">
      <c r="A145" s="83">
        <v>9.01</v>
      </c>
      <c r="B145" s="63" t="s">
        <v>411</v>
      </c>
      <c r="C145" s="67"/>
      <c r="D145" s="67"/>
      <c r="E145" s="65"/>
      <c r="F145" s="65"/>
      <c r="G145" s="65"/>
      <c r="H145" s="65"/>
      <c r="I145" s="65"/>
      <c r="J145" s="45"/>
    </row>
    <row r="146" spans="1:15" ht="12.75">
      <c r="A146" s="87" t="s">
        <v>8</v>
      </c>
      <c r="B146" s="67" t="s">
        <v>412</v>
      </c>
      <c r="C146" s="67"/>
      <c r="D146" s="67" t="s">
        <v>163</v>
      </c>
      <c r="E146" s="65">
        <v>168885019</v>
      </c>
      <c r="F146" s="65">
        <f>91217300+14396800</f>
        <v>105614100</v>
      </c>
      <c r="G146" s="213">
        <f>F146/12*3</f>
        <v>26403525</v>
      </c>
      <c r="H146" s="65">
        <f>+G146+F146</f>
        <v>132017625</v>
      </c>
      <c r="I146" s="65">
        <f>H146-E146</f>
        <v>-36867394</v>
      </c>
      <c r="J146" s="65">
        <f>(I146/E146)*100</f>
        <v>-21.829878232124305</v>
      </c>
      <c r="M146" s="243"/>
      <c r="N146" s="243">
        <f>M146*10%+M146</f>
        <v>0</v>
      </c>
      <c r="O146" s="243">
        <f>N146*12</f>
        <v>0</v>
      </c>
    </row>
    <row r="147" spans="1:15" ht="12.75">
      <c r="A147" s="87" t="s">
        <v>10</v>
      </c>
      <c r="B147" s="67" t="s">
        <v>413</v>
      </c>
      <c r="C147" s="67"/>
      <c r="D147" s="67"/>
      <c r="E147" s="65">
        <v>38530700</v>
      </c>
      <c r="F147" s="65">
        <v>0</v>
      </c>
      <c r="G147" s="213">
        <f>F147/12*3</f>
        <v>0</v>
      </c>
      <c r="H147" s="65">
        <f>+G147+F147</f>
        <v>0</v>
      </c>
      <c r="I147" s="65">
        <f>H147-E147</f>
        <v>-38530700</v>
      </c>
      <c r="J147" s="65">
        <f>(I147/E147)*100</f>
        <v>-100</v>
      </c>
      <c r="M147" s="243"/>
      <c r="N147" s="243">
        <f>M147*10%+M147</f>
        <v>0</v>
      </c>
      <c r="O147" s="243">
        <f>N147*12</f>
        <v>0</v>
      </c>
    </row>
    <row r="148" spans="1:15" ht="12.75">
      <c r="A148" s="87" t="s">
        <v>12</v>
      </c>
      <c r="B148" s="67" t="s">
        <v>414</v>
      </c>
      <c r="C148" s="67"/>
      <c r="D148" s="67"/>
      <c r="E148" s="65">
        <v>184381665</v>
      </c>
      <c r="F148" s="65">
        <f>114058578+4900000</f>
        <v>118958578</v>
      </c>
      <c r="G148" s="213">
        <f>F148/12*3</f>
        <v>29739644.5</v>
      </c>
      <c r="H148" s="65">
        <f>+G148+F148</f>
        <v>148698222.5</v>
      </c>
      <c r="I148" s="65">
        <f>H148-E148</f>
        <v>-35683442.5</v>
      </c>
      <c r="J148" s="65">
        <f>(I148/E148)*100</f>
        <v>-19.353031929720345</v>
      </c>
      <c r="M148" s="243"/>
      <c r="N148" s="243">
        <f>M148*10%+M148</f>
        <v>0</v>
      </c>
      <c r="O148" s="243">
        <f>N148*12</f>
        <v>0</v>
      </c>
    </row>
    <row r="149" spans="1:10" ht="13.5" thickBot="1">
      <c r="A149" s="87"/>
      <c r="B149" s="67"/>
      <c r="C149" s="67"/>
      <c r="D149" s="67"/>
      <c r="E149" s="70"/>
      <c r="F149" s="70"/>
      <c r="G149" s="70"/>
      <c r="H149" s="70"/>
      <c r="I149" s="70"/>
      <c r="J149" s="70"/>
    </row>
    <row r="150" spans="1:10" ht="13.5" thickBot="1">
      <c r="A150" s="83"/>
      <c r="B150" s="63"/>
      <c r="C150" s="67"/>
      <c r="D150" s="100" t="s">
        <v>312</v>
      </c>
      <c r="E150" s="244">
        <f>SUM(E146:E148)</f>
        <v>391797384</v>
      </c>
      <c r="F150" s="216">
        <f>SUM(F146:F148)</f>
        <v>224572678</v>
      </c>
      <c r="G150" s="216">
        <f>SUM(G146:G148)</f>
        <v>56143169.5</v>
      </c>
      <c r="H150" s="216">
        <f>SUM(H146:H148)</f>
        <v>280715847.5</v>
      </c>
      <c r="I150" s="216">
        <f>SUM(H150-E150)</f>
        <v>-111081536.5</v>
      </c>
      <c r="J150" s="242">
        <f>(I150/E150)*100</f>
        <v>-28.35178105732324</v>
      </c>
    </row>
    <row r="151" spans="1:10" ht="12.75">
      <c r="A151" s="104"/>
      <c r="B151" s="74"/>
      <c r="C151" s="75"/>
      <c r="D151" s="75"/>
      <c r="E151" s="137"/>
      <c r="F151" s="137"/>
      <c r="G151" s="137"/>
      <c r="H151" s="137"/>
      <c r="I151" s="137"/>
      <c r="J151" s="138"/>
    </row>
    <row r="152" spans="1:10" ht="12.75">
      <c r="A152" s="83">
        <v>9.02</v>
      </c>
      <c r="B152" s="63" t="s">
        <v>415</v>
      </c>
      <c r="C152" s="67"/>
      <c r="D152" s="67"/>
      <c r="E152" s="77"/>
      <c r="F152" s="77"/>
      <c r="G152" s="77"/>
      <c r="H152" s="77"/>
      <c r="I152" s="77"/>
      <c r="J152" s="78"/>
    </row>
    <row r="153" spans="1:15" ht="12.75">
      <c r="A153" s="87" t="s">
        <v>9</v>
      </c>
      <c r="B153" s="67" t="s">
        <v>412</v>
      </c>
      <c r="C153" s="67"/>
      <c r="D153" s="67"/>
      <c r="E153" s="65">
        <v>20456024</v>
      </c>
      <c r="F153" s="65">
        <f>26972200+6435000</f>
        <v>33407200</v>
      </c>
      <c r="G153" s="213">
        <f>F153/12*3</f>
        <v>8351800</v>
      </c>
      <c r="H153" s="65">
        <f>+G153+F153</f>
        <v>41759000</v>
      </c>
      <c r="I153" s="65">
        <f>H153-E153</f>
        <v>21302976</v>
      </c>
      <c r="J153" s="65">
        <f>(I153/E153)*100</f>
        <v>104.14035493896566</v>
      </c>
      <c r="M153" s="243"/>
      <c r="N153" s="243">
        <f>M153*10%+M153</f>
        <v>0</v>
      </c>
      <c r="O153" s="243">
        <f>N153*12</f>
        <v>0</v>
      </c>
    </row>
    <row r="154" spans="1:15" ht="12.75">
      <c r="A154" s="87" t="s">
        <v>11</v>
      </c>
      <c r="B154" s="67" t="s">
        <v>416</v>
      </c>
      <c r="C154" s="67"/>
      <c r="D154" s="67"/>
      <c r="E154" s="65">
        <v>16621120</v>
      </c>
      <c r="F154" s="65">
        <v>0</v>
      </c>
      <c r="G154" s="213">
        <f>F154/12*3</f>
        <v>0</v>
      </c>
      <c r="H154" s="65">
        <f>+G154+F154</f>
        <v>0</v>
      </c>
      <c r="I154" s="65">
        <f>H154-E154</f>
        <v>-16621120</v>
      </c>
      <c r="J154" s="65">
        <f>(I154/E154)*100</f>
        <v>-100</v>
      </c>
      <c r="M154" s="243"/>
      <c r="N154" s="243">
        <f>M154*10%+M154</f>
        <v>0</v>
      </c>
      <c r="O154" s="243">
        <f>N154*12</f>
        <v>0</v>
      </c>
    </row>
    <row r="155" spans="1:15" ht="12.75">
      <c r="A155" s="87" t="s">
        <v>13</v>
      </c>
      <c r="B155" s="67" t="s">
        <v>414</v>
      </c>
      <c r="C155" s="67"/>
      <c r="D155" s="67"/>
      <c r="E155" s="65">
        <v>128456564</v>
      </c>
      <c r="F155" s="65">
        <f>85833022+8249400</f>
        <v>94082422</v>
      </c>
      <c r="G155" s="213">
        <f>F155/12*3</f>
        <v>23520605.5</v>
      </c>
      <c r="H155" s="65">
        <f>+G155+F155</f>
        <v>117603027.5</v>
      </c>
      <c r="I155" s="65">
        <f>H155-E155</f>
        <v>-10853536.5</v>
      </c>
      <c r="J155" s="65">
        <f>(I155/E155)*100</f>
        <v>-8.449187929392227</v>
      </c>
      <c r="M155" s="243"/>
      <c r="N155" s="243">
        <f>M155*10%+M155</f>
        <v>0</v>
      </c>
      <c r="O155" s="243">
        <f>N155*12</f>
        <v>0</v>
      </c>
    </row>
    <row r="156" spans="1:10" ht="13.5" thickBot="1">
      <c r="A156" s="87"/>
      <c r="B156" s="67"/>
      <c r="C156" s="67"/>
      <c r="D156" s="67"/>
      <c r="E156" s="70"/>
      <c r="F156" s="70"/>
      <c r="G156" s="215"/>
      <c r="H156" s="70"/>
      <c r="I156" s="70"/>
      <c r="J156" s="70"/>
    </row>
    <row r="157" spans="1:10" ht="13.5" thickBot="1">
      <c r="A157" s="83"/>
      <c r="B157" s="63"/>
      <c r="C157" s="67"/>
      <c r="D157" s="224" t="s">
        <v>312</v>
      </c>
      <c r="E157" s="244">
        <f>SUM(E153:E155)</f>
        <v>165533708</v>
      </c>
      <c r="F157" s="216">
        <f>SUM(F153:F155)</f>
        <v>127489622</v>
      </c>
      <c r="G157" s="216">
        <f>SUM(G153:G155)</f>
        <v>31872405.5</v>
      </c>
      <c r="H157" s="216">
        <f>SUM(H153:H155)</f>
        <v>159362027.5</v>
      </c>
      <c r="I157" s="216">
        <f>SUM(H157-E157)</f>
        <v>-6171680.5</v>
      </c>
      <c r="J157" s="242">
        <f>(I157/E157)*100</f>
        <v>-3.7283527171396416</v>
      </c>
    </row>
    <row r="158" spans="1:10" ht="13.5" thickBot="1">
      <c r="A158" s="83"/>
      <c r="B158" s="63"/>
      <c r="C158" s="67"/>
      <c r="D158" s="224"/>
      <c r="E158" s="216"/>
      <c r="F158" s="216"/>
      <c r="G158" s="216"/>
      <c r="H158" s="216"/>
      <c r="I158" s="216"/>
      <c r="J158" s="216"/>
    </row>
    <row r="159" spans="1:10" ht="13.5" thickBot="1">
      <c r="A159" s="83"/>
      <c r="B159" s="63" t="s">
        <v>417</v>
      </c>
      <c r="C159" s="67"/>
      <c r="D159" s="224"/>
      <c r="E159" s="244">
        <f>E150+E157</f>
        <v>557331092</v>
      </c>
      <c r="F159" s="216">
        <f>F150+F157</f>
        <v>352062300</v>
      </c>
      <c r="G159" s="216">
        <f>G150+G157</f>
        <v>88015575</v>
      </c>
      <c r="H159" s="216">
        <f>H150+H157</f>
        <v>440077875</v>
      </c>
      <c r="I159" s="216">
        <f>SUM(H159-E159)</f>
        <v>-117253217</v>
      </c>
      <c r="J159" s="242">
        <f>(I159/E159)*100</f>
        <v>-21.038341245099602</v>
      </c>
    </row>
    <row r="160" spans="1:12" s="245" customFormat="1" ht="12.75">
      <c r="A160" s="80"/>
      <c r="B160" s="74"/>
      <c r="C160" s="75"/>
      <c r="D160" s="75"/>
      <c r="E160" s="137"/>
      <c r="F160" s="137"/>
      <c r="G160" s="137"/>
      <c r="H160" s="137"/>
      <c r="I160" s="137"/>
      <c r="J160" s="138"/>
      <c r="L160" s="246"/>
    </row>
    <row r="161" spans="1:10" ht="12.75">
      <c r="A161" s="83">
        <v>9.03</v>
      </c>
      <c r="B161" s="63" t="s">
        <v>418</v>
      </c>
      <c r="C161" s="67"/>
      <c r="D161" s="64"/>
      <c r="E161" s="77"/>
      <c r="F161" s="77"/>
      <c r="G161" s="77"/>
      <c r="H161" s="77"/>
      <c r="I161" s="77"/>
      <c r="J161" s="78"/>
    </row>
    <row r="162" spans="1:15" ht="12.75">
      <c r="A162" s="87" t="s">
        <v>55</v>
      </c>
      <c r="B162" s="97" t="s">
        <v>419</v>
      </c>
      <c r="C162" s="97"/>
      <c r="D162" s="105"/>
      <c r="E162" s="65">
        <v>8992500</v>
      </c>
      <c r="F162" s="65">
        <f>6303500+320000</f>
        <v>6623500</v>
      </c>
      <c r="G162" s="213">
        <f aca="true" t="shared" si="19" ref="G162:G186">F162/12*3</f>
        <v>1655875</v>
      </c>
      <c r="H162" s="65">
        <f>+G162+F162</f>
        <v>8279375</v>
      </c>
      <c r="I162" s="65">
        <f>H162-E162</f>
        <v>-713125</v>
      </c>
      <c r="J162" s="65">
        <f>(I162/E162)*100</f>
        <v>-7.930219627467334</v>
      </c>
      <c r="M162" s="247"/>
      <c r="N162" s="243">
        <f>M162*10%+M162</f>
        <v>0</v>
      </c>
      <c r="O162" s="243">
        <f>N162*12</f>
        <v>0</v>
      </c>
    </row>
    <row r="163" spans="1:15" ht="12.75">
      <c r="A163" s="87" t="s">
        <v>56</v>
      </c>
      <c r="B163" s="97" t="s">
        <v>420</v>
      </c>
      <c r="C163" s="97"/>
      <c r="D163" s="105"/>
      <c r="E163" s="65">
        <v>24831488</v>
      </c>
      <c r="F163" s="65">
        <v>25716300</v>
      </c>
      <c r="G163" s="213">
        <f t="shared" si="19"/>
        <v>6429075</v>
      </c>
      <c r="H163" s="65">
        <f aca="true" t="shared" si="20" ref="H163:H186">+G163+F163</f>
        <v>32145375</v>
      </c>
      <c r="I163" s="65">
        <f aca="true" t="shared" si="21" ref="I163:I186">H163-E163</f>
        <v>7313887</v>
      </c>
      <c r="J163" s="65">
        <f aca="true" t="shared" si="22" ref="J163:J186">(I163/E163)*100</f>
        <v>29.45408265505474</v>
      </c>
      <c r="M163" s="247"/>
      <c r="N163" s="243">
        <f aca="true" t="shared" si="23" ref="N163:N226">M163*10%+M163</f>
        <v>0</v>
      </c>
      <c r="O163" s="243">
        <f aca="true" t="shared" si="24" ref="O163:O196">N163*12</f>
        <v>0</v>
      </c>
    </row>
    <row r="164" spans="1:15" ht="12.75">
      <c r="A164" s="87" t="s">
        <v>57</v>
      </c>
      <c r="B164" s="97" t="s">
        <v>421</v>
      </c>
      <c r="C164" s="97"/>
      <c r="D164" s="105"/>
      <c r="E164" s="65">
        <v>11109780</v>
      </c>
      <c r="F164" s="65">
        <v>11238600</v>
      </c>
      <c r="G164" s="213">
        <f t="shared" si="19"/>
        <v>2809650</v>
      </c>
      <c r="H164" s="65">
        <f t="shared" si="20"/>
        <v>14048250</v>
      </c>
      <c r="I164" s="65">
        <f t="shared" si="21"/>
        <v>2938470</v>
      </c>
      <c r="J164" s="65">
        <f t="shared" si="22"/>
        <v>26.44939863795683</v>
      </c>
      <c r="M164" s="247"/>
      <c r="N164" s="243">
        <f t="shared" si="23"/>
        <v>0</v>
      </c>
      <c r="O164" s="243">
        <f t="shared" si="24"/>
        <v>0</v>
      </c>
    </row>
    <row r="165" spans="1:15" ht="12.75">
      <c r="A165" s="87" t="s">
        <v>58</v>
      </c>
      <c r="B165" s="97" t="s">
        <v>422</v>
      </c>
      <c r="C165" s="97"/>
      <c r="D165" s="105"/>
      <c r="E165" s="65">
        <v>11109780</v>
      </c>
      <c r="F165" s="65">
        <v>6459800</v>
      </c>
      <c r="G165" s="213">
        <f t="shared" si="19"/>
        <v>1614950</v>
      </c>
      <c r="H165" s="65">
        <f t="shared" si="20"/>
        <v>8074750</v>
      </c>
      <c r="I165" s="65">
        <f t="shared" si="21"/>
        <v>-3035030</v>
      </c>
      <c r="J165" s="65">
        <f t="shared" si="22"/>
        <v>-27.31854276142282</v>
      </c>
      <c r="M165" s="247"/>
      <c r="N165" s="243">
        <f t="shared" si="23"/>
        <v>0</v>
      </c>
      <c r="O165" s="243">
        <f t="shared" si="24"/>
        <v>0</v>
      </c>
    </row>
    <row r="166" spans="1:15" ht="12.75">
      <c r="A166" s="87" t="s">
        <v>59</v>
      </c>
      <c r="B166" s="97" t="s">
        <v>423</v>
      </c>
      <c r="C166" s="97"/>
      <c r="D166" s="105"/>
      <c r="E166" s="65">
        <v>1100550</v>
      </c>
      <c r="F166" s="65">
        <v>713000</v>
      </c>
      <c r="G166" s="213">
        <f t="shared" si="19"/>
        <v>178250</v>
      </c>
      <c r="H166" s="65">
        <f t="shared" si="20"/>
        <v>891250</v>
      </c>
      <c r="I166" s="65">
        <f t="shared" si="21"/>
        <v>-209300</v>
      </c>
      <c r="J166" s="65">
        <f t="shared" si="22"/>
        <v>-19.017763845350053</v>
      </c>
      <c r="M166" s="247"/>
      <c r="N166" s="243">
        <f t="shared" si="23"/>
        <v>0</v>
      </c>
      <c r="O166" s="243">
        <f t="shared" si="24"/>
        <v>0</v>
      </c>
    </row>
    <row r="167" spans="1:15" ht="12.75">
      <c r="A167" s="87" t="s">
        <v>60</v>
      </c>
      <c r="B167" s="67" t="s">
        <v>424</v>
      </c>
      <c r="C167" s="67"/>
      <c r="D167" s="64"/>
      <c r="E167" s="65">
        <v>7143000</v>
      </c>
      <c r="F167" s="65">
        <f>4023950+300000</f>
        <v>4323950</v>
      </c>
      <c r="G167" s="213">
        <f t="shared" si="19"/>
        <v>1080987.5</v>
      </c>
      <c r="H167" s="65">
        <f t="shared" si="20"/>
        <v>5404937.5</v>
      </c>
      <c r="I167" s="65">
        <f t="shared" si="21"/>
        <v>-1738062.5</v>
      </c>
      <c r="J167" s="65">
        <f t="shared" si="22"/>
        <v>-24.332388352232957</v>
      </c>
      <c r="M167" s="247"/>
      <c r="N167" s="243">
        <f t="shared" si="23"/>
        <v>0</v>
      </c>
      <c r="O167" s="243">
        <f t="shared" si="24"/>
        <v>0</v>
      </c>
    </row>
    <row r="168" spans="1:15" ht="12.75">
      <c r="A168" s="87" t="s">
        <v>61</v>
      </c>
      <c r="B168" s="67" t="s">
        <v>425</v>
      </c>
      <c r="C168" s="67"/>
      <c r="D168" s="67"/>
      <c r="E168" s="65">
        <v>895000</v>
      </c>
      <c r="F168" s="65">
        <v>613250</v>
      </c>
      <c r="G168" s="213">
        <f t="shared" si="19"/>
        <v>153312.5</v>
      </c>
      <c r="H168" s="65">
        <f t="shared" si="20"/>
        <v>766562.5</v>
      </c>
      <c r="I168" s="65">
        <f t="shared" si="21"/>
        <v>-128437.5</v>
      </c>
      <c r="J168" s="65">
        <f t="shared" si="22"/>
        <v>-14.350558659217876</v>
      </c>
      <c r="M168" s="247"/>
      <c r="N168" s="243">
        <f t="shared" si="23"/>
        <v>0</v>
      </c>
      <c r="O168" s="243">
        <f t="shared" si="24"/>
        <v>0</v>
      </c>
    </row>
    <row r="169" spans="1:15" ht="12.75">
      <c r="A169" s="87" t="s">
        <v>62</v>
      </c>
      <c r="B169" s="67" t="s">
        <v>426</v>
      </c>
      <c r="C169" s="67"/>
      <c r="D169" s="67"/>
      <c r="E169" s="65">
        <v>3400000</v>
      </c>
      <c r="F169" s="65">
        <v>0</v>
      </c>
      <c r="G169" s="213">
        <f t="shared" si="19"/>
        <v>0</v>
      </c>
      <c r="H169" s="65">
        <f t="shared" si="20"/>
        <v>0</v>
      </c>
      <c r="I169" s="65">
        <f t="shared" si="21"/>
        <v>-3400000</v>
      </c>
      <c r="J169" s="65">
        <f t="shared" si="22"/>
        <v>-100</v>
      </c>
      <c r="M169" s="247"/>
      <c r="N169" s="243">
        <f t="shared" si="23"/>
        <v>0</v>
      </c>
      <c r="O169" s="243">
        <f t="shared" si="24"/>
        <v>0</v>
      </c>
    </row>
    <row r="170" spans="1:15" ht="12.75">
      <c r="A170" s="87" t="s">
        <v>63</v>
      </c>
      <c r="B170" s="67" t="s">
        <v>427</v>
      </c>
      <c r="C170" s="67"/>
      <c r="D170" s="67"/>
      <c r="E170" s="65">
        <v>0</v>
      </c>
      <c r="F170" s="65">
        <v>0</v>
      </c>
      <c r="G170" s="213">
        <f t="shared" si="19"/>
        <v>0</v>
      </c>
      <c r="H170" s="65">
        <f t="shared" si="20"/>
        <v>0</v>
      </c>
      <c r="I170" s="65">
        <f t="shared" si="21"/>
        <v>0</v>
      </c>
      <c r="J170" s="65" t="e">
        <f>(I170/E170)*100</f>
        <v>#DIV/0!</v>
      </c>
      <c r="M170" s="247"/>
      <c r="N170" s="243">
        <f t="shared" si="23"/>
        <v>0</v>
      </c>
      <c r="O170" s="243">
        <f t="shared" si="24"/>
        <v>0</v>
      </c>
    </row>
    <row r="171" spans="1:15" ht="12.75">
      <c r="A171" s="87" t="s">
        <v>64</v>
      </c>
      <c r="B171" s="67" t="s">
        <v>428</v>
      </c>
      <c r="C171" s="67"/>
      <c r="D171" s="67"/>
      <c r="E171" s="65">
        <v>0</v>
      </c>
      <c r="F171" s="65">
        <v>0</v>
      </c>
      <c r="G171" s="213">
        <f t="shared" si="19"/>
        <v>0</v>
      </c>
      <c r="H171" s="65">
        <f t="shared" si="20"/>
        <v>0</v>
      </c>
      <c r="I171" s="65">
        <f t="shared" si="21"/>
        <v>0</v>
      </c>
      <c r="J171" s="65" t="e">
        <f t="shared" si="22"/>
        <v>#DIV/0!</v>
      </c>
      <c r="M171" s="247"/>
      <c r="N171" s="243">
        <f t="shared" si="23"/>
        <v>0</v>
      </c>
      <c r="O171" s="243">
        <f t="shared" si="24"/>
        <v>0</v>
      </c>
    </row>
    <row r="172" spans="1:15" ht="12.75">
      <c r="A172" s="87" t="s">
        <v>65</v>
      </c>
      <c r="B172" s="67" t="s">
        <v>429</v>
      </c>
      <c r="C172" s="67"/>
      <c r="D172" s="67"/>
      <c r="E172" s="65">
        <v>0</v>
      </c>
      <c r="F172" s="65">
        <v>0</v>
      </c>
      <c r="G172" s="213">
        <f t="shared" si="19"/>
        <v>0</v>
      </c>
      <c r="H172" s="65">
        <f t="shared" si="20"/>
        <v>0</v>
      </c>
      <c r="I172" s="65">
        <f t="shared" si="21"/>
        <v>0</v>
      </c>
      <c r="J172" s="65" t="e">
        <f t="shared" si="22"/>
        <v>#DIV/0!</v>
      </c>
      <c r="M172" s="247"/>
      <c r="N172" s="243">
        <f t="shared" si="23"/>
        <v>0</v>
      </c>
      <c r="O172" s="243">
        <f t="shared" si="24"/>
        <v>0</v>
      </c>
    </row>
    <row r="173" spans="1:15" ht="12.75">
      <c r="A173" s="87" t="s">
        <v>66</v>
      </c>
      <c r="B173" s="67" t="s">
        <v>430</v>
      </c>
      <c r="C173" s="67"/>
      <c r="D173" s="67"/>
      <c r="E173" s="65">
        <v>1550000</v>
      </c>
      <c r="F173" s="65">
        <v>0</v>
      </c>
      <c r="G173" s="213">
        <f t="shared" si="19"/>
        <v>0</v>
      </c>
      <c r="H173" s="65">
        <f t="shared" si="20"/>
        <v>0</v>
      </c>
      <c r="I173" s="65">
        <f t="shared" si="21"/>
        <v>-1550000</v>
      </c>
      <c r="J173" s="65">
        <f t="shared" si="22"/>
        <v>-100</v>
      </c>
      <c r="M173" s="247"/>
      <c r="N173" s="243">
        <f t="shared" si="23"/>
        <v>0</v>
      </c>
      <c r="O173" s="243">
        <f t="shared" si="24"/>
        <v>0</v>
      </c>
    </row>
    <row r="174" spans="1:15" ht="12.75">
      <c r="A174" s="87" t="s">
        <v>67</v>
      </c>
      <c r="B174" s="67" t="s">
        <v>431</v>
      </c>
      <c r="C174" s="67"/>
      <c r="D174" s="67"/>
      <c r="E174" s="65">
        <v>0</v>
      </c>
      <c r="F174" s="65">
        <v>0</v>
      </c>
      <c r="G174" s="213">
        <f t="shared" si="19"/>
        <v>0</v>
      </c>
      <c r="H174" s="65">
        <f t="shared" si="20"/>
        <v>0</v>
      </c>
      <c r="I174" s="65">
        <f t="shared" si="21"/>
        <v>0</v>
      </c>
      <c r="J174" s="65" t="e">
        <f t="shared" si="22"/>
        <v>#DIV/0!</v>
      </c>
      <c r="M174" s="247"/>
      <c r="N174" s="243">
        <f t="shared" si="23"/>
        <v>0</v>
      </c>
      <c r="O174" s="243">
        <f t="shared" si="24"/>
        <v>0</v>
      </c>
    </row>
    <row r="175" spans="1:15" ht="12.75">
      <c r="A175" s="87" t="s">
        <v>68</v>
      </c>
      <c r="B175" s="67" t="s">
        <v>432</v>
      </c>
      <c r="C175" s="67"/>
      <c r="D175" s="67"/>
      <c r="E175" s="65">
        <v>5650000</v>
      </c>
      <c r="F175" s="65">
        <v>1140000</v>
      </c>
      <c r="G175" s="213">
        <f t="shared" si="19"/>
        <v>285000</v>
      </c>
      <c r="H175" s="65">
        <f t="shared" si="20"/>
        <v>1425000</v>
      </c>
      <c r="I175" s="65">
        <f t="shared" si="21"/>
        <v>-4225000</v>
      </c>
      <c r="J175" s="65">
        <f t="shared" si="22"/>
        <v>-74.77876106194691</v>
      </c>
      <c r="M175" s="247"/>
      <c r="N175" s="243">
        <f t="shared" si="23"/>
        <v>0</v>
      </c>
      <c r="O175" s="243">
        <f t="shared" si="24"/>
        <v>0</v>
      </c>
    </row>
    <row r="176" spans="1:15" ht="12.75">
      <c r="A176" s="87" t="s">
        <v>69</v>
      </c>
      <c r="B176" s="67" t="s">
        <v>433</v>
      </c>
      <c r="C176" s="67"/>
      <c r="D176" s="67"/>
      <c r="E176" s="65">
        <v>0</v>
      </c>
      <c r="F176" s="65">
        <v>251000</v>
      </c>
      <c r="G176" s="213">
        <f t="shared" si="19"/>
        <v>62750</v>
      </c>
      <c r="H176" s="65">
        <f t="shared" si="20"/>
        <v>313750</v>
      </c>
      <c r="I176" s="65">
        <f t="shared" si="21"/>
        <v>313750</v>
      </c>
      <c r="J176" s="65" t="e">
        <f t="shared" si="22"/>
        <v>#DIV/0!</v>
      </c>
      <c r="M176" s="247"/>
      <c r="N176" s="243">
        <f t="shared" si="23"/>
        <v>0</v>
      </c>
      <c r="O176" s="243">
        <f t="shared" si="24"/>
        <v>0</v>
      </c>
    </row>
    <row r="177" spans="1:15" ht="12.75">
      <c r="A177" s="87" t="s">
        <v>70</v>
      </c>
      <c r="B177" s="67" t="s">
        <v>434</v>
      </c>
      <c r="C177" s="67"/>
      <c r="D177" s="67"/>
      <c r="E177" s="65">
        <v>1875000</v>
      </c>
      <c r="F177" s="65">
        <v>0</v>
      </c>
      <c r="G177" s="213">
        <f t="shared" si="19"/>
        <v>0</v>
      </c>
      <c r="H177" s="65">
        <f t="shared" si="20"/>
        <v>0</v>
      </c>
      <c r="I177" s="65">
        <f t="shared" si="21"/>
        <v>-1875000</v>
      </c>
      <c r="J177" s="65">
        <f t="shared" si="22"/>
        <v>-100</v>
      </c>
      <c r="M177" s="247"/>
      <c r="N177" s="243">
        <f t="shared" si="23"/>
        <v>0</v>
      </c>
      <c r="O177" s="243">
        <f t="shared" si="24"/>
        <v>0</v>
      </c>
    </row>
    <row r="178" spans="1:15" ht="12.75">
      <c r="A178" s="87" t="s">
        <v>71</v>
      </c>
      <c r="B178" s="67" t="s">
        <v>435</v>
      </c>
      <c r="C178" s="67"/>
      <c r="D178" s="67"/>
      <c r="E178" s="65">
        <v>1500000</v>
      </c>
      <c r="F178" s="65">
        <f>2180000+38500</f>
        <v>2218500</v>
      </c>
      <c r="G178" s="213">
        <f t="shared" si="19"/>
        <v>554625</v>
      </c>
      <c r="H178" s="65">
        <f t="shared" si="20"/>
        <v>2773125</v>
      </c>
      <c r="I178" s="65">
        <f t="shared" si="21"/>
        <v>1273125</v>
      </c>
      <c r="J178" s="65">
        <f t="shared" si="22"/>
        <v>84.875</v>
      </c>
      <c r="M178" s="247"/>
      <c r="N178" s="243">
        <f t="shared" si="23"/>
        <v>0</v>
      </c>
      <c r="O178" s="243">
        <f t="shared" si="24"/>
        <v>0</v>
      </c>
    </row>
    <row r="179" spans="1:15" ht="12.75">
      <c r="A179" s="87" t="s">
        <v>72</v>
      </c>
      <c r="B179" s="67" t="s">
        <v>436</v>
      </c>
      <c r="C179" s="67"/>
      <c r="D179" s="67"/>
      <c r="E179" s="65">
        <v>0</v>
      </c>
      <c r="F179" s="65">
        <v>0</v>
      </c>
      <c r="G179" s="213">
        <f t="shared" si="19"/>
        <v>0</v>
      </c>
      <c r="H179" s="65">
        <f t="shared" si="20"/>
        <v>0</v>
      </c>
      <c r="I179" s="65">
        <f t="shared" si="21"/>
        <v>0</v>
      </c>
      <c r="J179" s="65" t="e">
        <f t="shared" si="22"/>
        <v>#DIV/0!</v>
      </c>
      <c r="M179" s="247"/>
      <c r="N179" s="243">
        <f t="shared" si="23"/>
        <v>0</v>
      </c>
      <c r="O179" s="243">
        <f t="shared" si="24"/>
        <v>0</v>
      </c>
    </row>
    <row r="180" spans="1:15" ht="12.75">
      <c r="A180" s="87" t="s">
        <v>73</v>
      </c>
      <c r="B180" s="67" t="s">
        <v>437</v>
      </c>
      <c r="C180" s="67"/>
      <c r="D180" s="67"/>
      <c r="E180" s="65">
        <v>18324800</v>
      </c>
      <c r="F180" s="65">
        <v>1515000</v>
      </c>
      <c r="G180" s="213">
        <f t="shared" si="19"/>
        <v>378750</v>
      </c>
      <c r="H180" s="65">
        <f t="shared" si="20"/>
        <v>1893750</v>
      </c>
      <c r="I180" s="65">
        <f t="shared" si="21"/>
        <v>-16431050</v>
      </c>
      <c r="J180" s="65">
        <f t="shared" si="22"/>
        <v>-89.66564437265345</v>
      </c>
      <c r="M180" s="247"/>
      <c r="N180" s="243">
        <f t="shared" si="23"/>
        <v>0</v>
      </c>
      <c r="O180" s="243">
        <f t="shared" si="24"/>
        <v>0</v>
      </c>
    </row>
    <row r="181" spans="1:15" ht="12.75">
      <c r="A181" s="87" t="s">
        <v>74</v>
      </c>
      <c r="B181" s="67" t="s">
        <v>438</v>
      </c>
      <c r="C181" s="67"/>
      <c r="D181" s="67"/>
      <c r="E181" s="65">
        <v>8276100</v>
      </c>
      <c r="F181" s="65">
        <v>820800</v>
      </c>
      <c r="G181" s="213">
        <f t="shared" si="19"/>
        <v>205200</v>
      </c>
      <c r="H181" s="65">
        <f t="shared" si="20"/>
        <v>1026000</v>
      </c>
      <c r="I181" s="65">
        <f t="shared" si="21"/>
        <v>-7250100</v>
      </c>
      <c r="J181" s="65">
        <f t="shared" si="22"/>
        <v>-87.60285641787799</v>
      </c>
      <c r="M181" s="247"/>
      <c r="N181" s="243">
        <f t="shared" si="23"/>
        <v>0</v>
      </c>
      <c r="O181" s="243">
        <f t="shared" si="24"/>
        <v>0</v>
      </c>
    </row>
    <row r="182" spans="1:15" ht="12.75">
      <c r="A182" s="87" t="s">
        <v>75</v>
      </c>
      <c r="B182" s="67" t="s">
        <v>439</v>
      </c>
      <c r="C182" s="67"/>
      <c r="D182" s="67"/>
      <c r="E182" s="65">
        <v>57990025</v>
      </c>
      <c r="F182" s="65">
        <v>33202700</v>
      </c>
      <c r="G182" s="213">
        <f t="shared" si="19"/>
        <v>8300675</v>
      </c>
      <c r="H182" s="65">
        <f t="shared" si="20"/>
        <v>41503375</v>
      </c>
      <c r="I182" s="65">
        <f t="shared" si="21"/>
        <v>-16486650</v>
      </c>
      <c r="J182" s="65">
        <f t="shared" si="22"/>
        <v>-28.43014811599064</v>
      </c>
      <c r="M182" s="247"/>
      <c r="N182" s="243">
        <f t="shared" si="23"/>
        <v>0</v>
      </c>
      <c r="O182" s="243">
        <f t="shared" si="24"/>
        <v>0</v>
      </c>
    </row>
    <row r="183" spans="1:15" ht="12.75">
      <c r="A183" s="87" t="s">
        <v>76</v>
      </c>
      <c r="B183" s="67" t="s">
        <v>440</v>
      </c>
      <c r="C183" s="67"/>
      <c r="D183" s="67"/>
      <c r="E183" s="65">
        <v>2946075</v>
      </c>
      <c r="F183" s="65">
        <f>1270300+354400</f>
        <v>1624700</v>
      </c>
      <c r="G183" s="213">
        <f t="shared" si="19"/>
        <v>406175</v>
      </c>
      <c r="H183" s="65">
        <f t="shared" si="20"/>
        <v>2030875</v>
      </c>
      <c r="I183" s="65">
        <f t="shared" si="21"/>
        <v>-915200</v>
      </c>
      <c r="J183" s="65">
        <f t="shared" si="22"/>
        <v>-31.065061140670213</v>
      </c>
      <c r="M183" s="247"/>
      <c r="N183" s="243">
        <f t="shared" si="23"/>
        <v>0</v>
      </c>
      <c r="O183" s="243">
        <f t="shared" si="24"/>
        <v>0</v>
      </c>
    </row>
    <row r="184" spans="1:15" ht="12.75">
      <c r="A184" s="87" t="s">
        <v>77</v>
      </c>
      <c r="B184" s="67" t="s">
        <v>441</v>
      </c>
      <c r="C184" s="67"/>
      <c r="D184" s="67"/>
      <c r="E184" s="65">
        <v>0</v>
      </c>
      <c r="F184" s="65">
        <v>0</v>
      </c>
      <c r="G184" s="213">
        <f t="shared" si="19"/>
        <v>0</v>
      </c>
      <c r="H184" s="65">
        <f t="shared" si="20"/>
        <v>0</v>
      </c>
      <c r="I184" s="65">
        <f t="shared" si="21"/>
        <v>0</v>
      </c>
      <c r="J184" s="65" t="e">
        <f t="shared" si="22"/>
        <v>#DIV/0!</v>
      </c>
      <c r="M184" s="247"/>
      <c r="N184" s="243">
        <f t="shared" si="23"/>
        <v>0</v>
      </c>
      <c r="O184" s="243">
        <f t="shared" si="24"/>
        <v>0</v>
      </c>
    </row>
    <row r="185" spans="1:15" ht="12.75">
      <c r="A185" s="87" t="s">
        <v>78</v>
      </c>
      <c r="B185" s="67" t="s">
        <v>442</v>
      </c>
      <c r="C185" s="67"/>
      <c r="D185" s="67"/>
      <c r="E185" s="65">
        <v>8643925</v>
      </c>
      <c r="F185" s="65">
        <v>300000</v>
      </c>
      <c r="G185" s="213">
        <f t="shared" si="19"/>
        <v>75000</v>
      </c>
      <c r="H185" s="65">
        <f t="shared" si="20"/>
        <v>375000</v>
      </c>
      <c r="I185" s="65">
        <f t="shared" si="21"/>
        <v>-8268925</v>
      </c>
      <c r="J185" s="65">
        <f t="shared" si="22"/>
        <v>-95.66169303875265</v>
      </c>
      <c r="M185" s="247"/>
      <c r="N185" s="243">
        <f t="shared" si="23"/>
        <v>0</v>
      </c>
      <c r="O185" s="243">
        <f t="shared" si="24"/>
        <v>0</v>
      </c>
    </row>
    <row r="186" spans="1:15" ht="12.75">
      <c r="A186" s="87" t="s">
        <v>79</v>
      </c>
      <c r="B186" s="67" t="s">
        <v>443</v>
      </c>
      <c r="C186" s="67"/>
      <c r="D186" s="67"/>
      <c r="E186" s="65">
        <v>2008820</v>
      </c>
      <c r="F186" s="65">
        <f>898400+1093500</f>
        <v>1991900</v>
      </c>
      <c r="G186" s="213">
        <f t="shared" si="19"/>
        <v>497975</v>
      </c>
      <c r="H186" s="65">
        <f t="shared" si="20"/>
        <v>2489875</v>
      </c>
      <c r="I186" s="65">
        <f t="shared" si="21"/>
        <v>481055</v>
      </c>
      <c r="J186" s="65">
        <f t="shared" si="22"/>
        <v>23.9471430989337</v>
      </c>
      <c r="M186" s="247"/>
      <c r="N186" s="243">
        <f t="shared" si="23"/>
        <v>0</v>
      </c>
      <c r="O186" s="243">
        <f t="shared" si="24"/>
        <v>0</v>
      </c>
    </row>
    <row r="187" spans="1:15" ht="13.5" thickBot="1">
      <c r="A187" s="87"/>
      <c r="B187" s="67"/>
      <c r="C187" s="67"/>
      <c r="D187" s="67"/>
      <c r="E187" s="70"/>
      <c r="F187" s="70"/>
      <c r="G187" s="215"/>
      <c r="H187" s="70"/>
      <c r="I187" s="70"/>
      <c r="J187" s="72"/>
      <c r="M187" s="247"/>
      <c r="N187" s="243">
        <f t="shared" si="23"/>
        <v>0</v>
      </c>
      <c r="O187" s="243">
        <f t="shared" si="24"/>
        <v>0</v>
      </c>
    </row>
    <row r="188" spans="1:15" ht="13.5" thickBot="1">
      <c r="A188" s="248"/>
      <c r="B188" s="219" t="s">
        <v>444</v>
      </c>
      <c r="C188" s="219"/>
      <c r="D188" s="249"/>
      <c r="E188" s="216">
        <f>SUM(E162:E186)</f>
        <v>177346843</v>
      </c>
      <c r="F188" s="216">
        <f>SUM(F162:F186)</f>
        <v>98753000</v>
      </c>
      <c r="G188" s="216">
        <f>SUM(G162:G186)</f>
        <v>24688250</v>
      </c>
      <c r="H188" s="216">
        <f>SUM(H162:H186)</f>
        <v>123441250</v>
      </c>
      <c r="I188" s="216">
        <f>SUM(H188-E188)</f>
        <v>-53905593</v>
      </c>
      <c r="J188" s="216">
        <f>(I188/E188)*100</f>
        <v>-30.39557518370936</v>
      </c>
      <c r="M188" s="247"/>
      <c r="N188" s="243"/>
      <c r="O188" s="243"/>
    </row>
    <row r="189" spans="1:15" ht="12.75">
      <c r="A189" s="38"/>
      <c r="B189" s="38"/>
      <c r="C189" s="38"/>
      <c r="D189" s="38"/>
      <c r="E189" s="106"/>
      <c r="F189" s="106"/>
      <c r="G189" s="106"/>
      <c r="H189" s="106"/>
      <c r="I189" s="106"/>
      <c r="J189" s="107"/>
      <c r="M189" s="247"/>
      <c r="N189" s="243">
        <f t="shared" si="23"/>
        <v>0</v>
      </c>
      <c r="O189" s="243">
        <f t="shared" si="24"/>
        <v>0</v>
      </c>
    </row>
    <row r="190" spans="1:15" ht="12.75">
      <c r="A190" s="38"/>
      <c r="B190" s="38"/>
      <c r="C190" s="38"/>
      <c r="D190" s="38"/>
      <c r="E190" s="106"/>
      <c r="F190" s="106"/>
      <c r="G190" s="106"/>
      <c r="H190" s="106"/>
      <c r="I190" s="106"/>
      <c r="J190" s="107"/>
      <c r="M190" s="247"/>
      <c r="N190" s="243">
        <f t="shared" si="23"/>
        <v>0</v>
      </c>
      <c r="O190" s="243">
        <f t="shared" si="24"/>
        <v>0</v>
      </c>
    </row>
    <row r="191" spans="1:15" ht="12.75">
      <c r="A191" s="38" t="s">
        <v>271</v>
      </c>
      <c r="B191" s="38"/>
      <c r="C191" s="38"/>
      <c r="D191" s="38"/>
      <c r="E191" s="52"/>
      <c r="F191" s="52"/>
      <c r="G191" s="52"/>
      <c r="H191" s="52"/>
      <c r="I191" s="52"/>
      <c r="J191" s="38"/>
      <c r="M191" s="247"/>
      <c r="N191" s="243">
        <f t="shared" si="23"/>
        <v>0</v>
      </c>
      <c r="O191" s="243">
        <f t="shared" si="24"/>
        <v>0</v>
      </c>
    </row>
    <row r="192" spans="1:15" ht="12.75">
      <c r="A192" s="40">
        <f>A2</f>
        <v>0</v>
      </c>
      <c r="B192" s="38"/>
      <c r="C192" s="38"/>
      <c r="D192" s="38"/>
      <c r="E192" s="52"/>
      <c r="F192" s="52"/>
      <c r="G192" s="52"/>
      <c r="H192" s="52"/>
      <c r="I192" s="52"/>
      <c r="J192" s="38"/>
      <c r="M192" s="247"/>
      <c r="N192" s="243">
        <f t="shared" si="23"/>
        <v>0</v>
      </c>
      <c r="O192" s="243">
        <f t="shared" si="24"/>
        <v>0</v>
      </c>
    </row>
    <row r="193" spans="1:15" ht="12.75">
      <c r="A193" s="40" t="str">
        <f>A3</f>
        <v>DETAILS BUDGET 2011 IN  COMPARISON WITH THE REALIZATION 2011 </v>
      </c>
      <c r="B193" s="38"/>
      <c r="C193" s="38"/>
      <c r="D193" s="38"/>
      <c r="E193" s="52"/>
      <c r="F193" s="52"/>
      <c r="G193" s="52"/>
      <c r="H193" s="52"/>
      <c r="I193" s="52"/>
      <c r="J193" s="38"/>
      <c r="M193" s="247"/>
      <c r="N193" s="243">
        <f t="shared" si="23"/>
        <v>0</v>
      </c>
      <c r="O193" s="243">
        <f t="shared" si="24"/>
        <v>0</v>
      </c>
    </row>
    <row r="194" spans="1:15" ht="12.75">
      <c r="A194" s="40" t="str">
        <f>A4</f>
        <v>AFFILIATION OF CIMAHI CITY</v>
      </c>
      <c r="B194" s="38"/>
      <c r="C194" s="38"/>
      <c r="D194" s="38"/>
      <c r="E194" s="52"/>
      <c r="F194" s="52"/>
      <c r="G194" s="52"/>
      <c r="H194" s="52"/>
      <c r="I194" s="52"/>
      <c r="J194" s="38"/>
      <c r="M194" s="247"/>
      <c r="N194" s="243">
        <f t="shared" si="23"/>
        <v>0</v>
      </c>
      <c r="O194" s="243">
        <f t="shared" si="24"/>
        <v>0</v>
      </c>
    </row>
    <row r="195" spans="1:15" ht="12.75">
      <c r="A195" s="40"/>
      <c r="B195" s="38"/>
      <c r="C195" s="38"/>
      <c r="D195" s="38"/>
      <c r="E195" s="52"/>
      <c r="F195" s="52"/>
      <c r="G195" s="52"/>
      <c r="H195" s="52"/>
      <c r="I195" s="52"/>
      <c r="J195" s="38"/>
      <c r="M195" s="247"/>
      <c r="N195" s="243">
        <f t="shared" si="23"/>
        <v>0</v>
      </c>
      <c r="O195" s="243">
        <f t="shared" si="24"/>
        <v>0</v>
      </c>
    </row>
    <row r="196" spans="1:15" ht="12.75">
      <c r="A196" s="300" t="s">
        <v>174</v>
      </c>
      <c r="B196" s="300" t="s">
        <v>277</v>
      </c>
      <c r="C196" s="302"/>
      <c r="D196" s="303"/>
      <c r="E196" s="309" t="str">
        <f>E6</f>
        <v>BUDGET 2011</v>
      </c>
      <c r="F196" s="311" t="str">
        <f>F6</f>
        <v>REALIZATION IN 2011</v>
      </c>
      <c r="G196" s="312"/>
      <c r="H196" s="313"/>
      <c r="I196" s="296" t="s">
        <v>297</v>
      </c>
      <c r="J196" s="297"/>
      <c r="M196" s="247"/>
      <c r="N196" s="243">
        <f t="shared" si="23"/>
        <v>0</v>
      </c>
      <c r="O196" s="243">
        <f t="shared" si="24"/>
        <v>0</v>
      </c>
    </row>
    <row r="197" spans="1:15" ht="12.75">
      <c r="A197" s="301"/>
      <c r="B197" s="301"/>
      <c r="C197" s="304"/>
      <c r="D197" s="305"/>
      <c r="E197" s="310"/>
      <c r="F197" s="53" t="s">
        <v>296</v>
      </c>
      <c r="G197" s="53" t="s">
        <v>289</v>
      </c>
      <c r="H197" s="54" t="s">
        <v>1</v>
      </c>
      <c r="I197" s="298"/>
      <c r="J197" s="299"/>
      <c r="M197" s="247"/>
      <c r="N197" s="243"/>
      <c r="O197" s="243"/>
    </row>
    <row r="198" spans="1:14" ht="12.75">
      <c r="A198" s="18" t="s">
        <v>158</v>
      </c>
      <c r="B198" s="306"/>
      <c r="C198" s="307"/>
      <c r="D198" s="308"/>
      <c r="E198" s="310"/>
      <c r="F198" s="55" t="s">
        <v>204</v>
      </c>
      <c r="G198" s="55" t="s">
        <v>334</v>
      </c>
      <c r="H198" s="56">
        <f>H8</f>
        <v>2011</v>
      </c>
      <c r="I198" s="57" t="s">
        <v>159</v>
      </c>
      <c r="J198" s="58" t="s">
        <v>7</v>
      </c>
      <c r="M198" s="247"/>
      <c r="N198" s="243"/>
    </row>
    <row r="199" spans="1:14" s="234" customFormat="1" ht="12.75">
      <c r="A199" s="93"/>
      <c r="B199" s="289">
        <v>1</v>
      </c>
      <c r="C199" s="290"/>
      <c r="D199" s="291"/>
      <c r="E199" s="56">
        <v>2</v>
      </c>
      <c r="F199" s="56">
        <v>3</v>
      </c>
      <c r="G199" s="56" t="s">
        <v>160</v>
      </c>
      <c r="H199" s="56" t="s">
        <v>161</v>
      </c>
      <c r="I199" s="56" t="s">
        <v>171</v>
      </c>
      <c r="J199" s="94" t="s">
        <v>172</v>
      </c>
      <c r="L199" s="235"/>
      <c r="M199" s="247"/>
      <c r="N199" s="243"/>
    </row>
    <row r="200" spans="1:14" ht="12.75">
      <c r="A200" s="108">
        <v>9.04</v>
      </c>
      <c r="B200" s="90" t="s">
        <v>445</v>
      </c>
      <c r="C200" s="67"/>
      <c r="D200" s="67"/>
      <c r="E200" s="65"/>
      <c r="F200" s="65"/>
      <c r="G200" s="65"/>
      <c r="H200" s="65"/>
      <c r="I200" s="65"/>
      <c r="J200" s="45"/>
      <c r="M200" s="247"/>
      <c r="N200" s="243">
        <f t="shared" si="23"/>
        <v>0</v>
      </c>
    </row>
    <row r="201" spans="1:14" ht="12.75">
      <c r="A201" s="90"/>
      <c r="B201" s="90" t="s">
        <v>283</v>
      </c>
      <c r="C201" s="67"/>
      <c r="D201" s="67"/>
      <c r="E201" s="65"/>
      <c r="F201" s="65"/>
      <c r="G201" s="65"/>
      <c r="H201" s="65"/>
      <c r="I201" s="65"/>
      <c r="J201" s="45"/>
      <c r="M201" s="247"/>
      <c r="N201" s="243">
        <f t="shared" si="23"/>
        <v>0</v>
      </c>
    </row>
    <row r="202" spans="1:15" ht="12.75">
      <c r="A202" s="109" t="s">
        <v>80</v>
      </c>
      <c r="B202" s="69" t="s">
        <v>446</v>
      </c>
      <c r="C202" s="67"/>
      <c r="D202" s="67"/>
      <c r="E202" s="65">
        <v>2449700</v>
      </c>
      <c r="F202" s="65">
        <f>250000+1250000</f>
        <v>1500000</v>
      </c>
      <c r="G202" s="213">
        <f>F202/12*3</f>
        <v>375000</v>
      </c>
      <c r="H202" s="65">
        <f>+G202+F202</f>
        <v>1875000</v>
      </c>
      <c r="I202" s="65">
        <f>H202-E202</f>
        <v>-574700</v>
      </c>
      <c r="J202" s="65">
        <f>(I202/E202)*100</f>
        <v>-23.460015512103524</v>
      </c>
      <c r="M202" s="247"/>
      <c r="N202" s="243">
        <f t="shared" si="23"/>
        <v>0</v>
      </c>
      <c r="O202" s="243">
        <f>N202*12</f>
        <v>0</v>
      </c>
    </row>
    <row r="203" spans="1:15" ht="12.75">
      <c r="A203" s="109" t="s">
        <v>81</v>
      </c>
      <c r="B203" s="69" t="s">
        <v>447</v>
      </c>
      <c r="C203" s="67"/>
      <c r="D203" s="67"/>
      <c r="E203" s="65">
        <v>17952000</v>
      </c>
      <c r="F203" s="65">
        <v>12064500</v>
      </c>
      <c r="G203" s="213">
        <f>F203/12*3</f>
        <v>3016125</v>
      </c>
      <c r="H203" s="65">
        <f>+G203+F203</f>
        <v>15080625</v>
      </c>
      <c r="I203" s="65">
        <f>H203-E203</f>
        <v>-2871375</v>
      </c>
      <c r="J203" s="65">
        <f>(I203/E203)*100</f>
        <v>-15.994735962566844</v>
      </c>
      <c r="M203" s="247"/>
      <c r="N203" s="243">
        <f t="shared" si="23"/>
        <v>0</v>
      </c>
      <c r="O203" s="243">
        <f>N203*12</f>
        <v>0</v>
      </c>
    </row>
    <row r="204" spans="1:15" ht="12.75">
      <c r="A204" s="109" t="s">
        <v>82</v>
      </c>
      <c r="B204" s="69" t="s">
        <v>448</v>
      </c>
      <c r="C204" s="67"/>
      <c r="D204" s="67"/>
      <c r="E204" s="65">
        <v>0</v>
      </c>
      <c r="F204" s="65">
        <v>70000</v>
      </c>
      <c r="G204" s="213">
        <f>F204/12*3</f>
        <v>17500</v>
      </c>
      <c r="H204" s="65">
        <f>+G204+F204</f>
        <v>87500</v>
      </c>
      <c r="I204" s="65">
        <f>H204-E204</f>
        <v>87500</v>
      </c>
      <c r="J204" s="65" t="e">
        <f>(I204/E204)*100</f>
        <v>#DIV/0!</v>
      </c>
      <c r="M204" s="247"/>
      <c r="N204" s="243">
        <f t="shared" si="23"/>
        <v>0</v>
      </c>
      <c r="O204" s="243">
        <f>N204*12</f>
        <v>0</v>
      </c>
    </row>
    <row r="205" spans="1:14" ht="13.5" thickBot="1">
      <c r="A205" s="109"/>
      <c r="B205" s="69"/>
      <c r="C205" s="67"/>
      <c r="D205" s="67"/>
      <c r="E205" s="70"/>
      <c r="F205" s="70"/>
      <c r="G205" s="215"/>
      <c r="H205" s="70"/>
      <c r="I205" s="70"/>
      <c r="J205" s="70"/>
      <c r="M205" s="247"/>
      <c r="N205" s="243">
        <f t="shared" si="23"/>
        <v>0</v>
      </c>
    </row>
    <row r="206" spans="1:14" ht="13.5" thickBot="1">
      <c r="A206" s="108"/>
      <c r="B206" s="90"/>
      <c r="C206" s="63"/>
      <c r="D206" s="224" t="s">
        <v>312</v>
      </c>
      <c r="E206" s="216">
        <f>SUM(E202:E204)</f>
        <v>20401700</v>
      </c>
      <c r="F206" s="216">
        <f>SUM(F202:F204)</f>
        <v>13634500</v>
      </c>
      <c r="G206" s="216">
        <f>SUM(G202:G204)</f>
        <v>3408625</v>
      </c>
      <c r="H206" s="216">
        <f>SUM(H202:H204)</f>
        <v>17043125</v>
      </c>
      <c r="I206" s="216">
        <f>SUM(H206-E206)</f>
        <v>-3358575</v>
      </c>
      <c r="J206" s="216">
        <f>(I206/E206)*100</f>
        <v>-16.462231088585753</v>
      </c>
      <c r="M206" s="247"/>
      <c r="N206" s="243"/>
    </row>
    <row r="207" spans="1:14" ht="12.75">
      <c r="A207" s="90"/>
      <c r="B207" s="90" t="s">
        <v>449</v>
      </c>
      <c r="C207" s="67"/>
      <c r="D207" s="67"/>
      <c r="E207" s="77"/>
      <c r="F207" s="77"/>
      <c r="G207" s="77"/>
      <c r="H207" s="77"/>
      <c r="I207" s="77"/>
      <c r="J207" s="78"/>
      <c r="M207" s="247"/>
      <c r="N207" s="243">
        <f t="shared" si="23"/>
        <v>0</v>
      </c>
    </row>
    <row r="208" spans="1:15" ht="12.75">
      <c r="A208" s="109" t="s">
        <v>83</v>
      </c>
      <c r="B208" s="69" t="s">
        <v>450</v>
      </c>
      <c r="C208" s="67"/>
      <c r="D208" s="67"/>
      <c r="E208" s="65">
        <v>2020150</v>
      </c>
      <c r="F208" s="65">
        <v>3487000</v>
      </c>
      <c r="G208" s="213">
        <f aca="true" t="shared" si="25" ref="G208:G220">F208/12*3</f>
        <v>871750</v>
      </c>
      <c r="H208" s="65">
        <f aca="true" t="shared" si="26" ref="H208:H220">+G208+F208</f>
        <v>4358750</v>
      </c>
      <c r="I208" s="65">
        <f aca="true" t="shared" si="27" ref="I208:I219">H208-E208</f>
        <v>2338600</v>
      </c>
      <c r="J208" s="65">
        <f aca="true" t="shared" si="28" ref="J208:J219">(I208/E208)*100</f>
        <v>115.76368091478355</v>
      </c>
      <c r="M208" s="247"/>
      <c r="N208" s="243">
        <f t="shared" si="23"/>
        <v>0</v>
      </c>
      <c r="O208" s="243">
        <f aca="true" t="shared" si="29" ref="O208:O220">N208*12</f>
        <v>0</v>
      </c>
    </row>
    <row r="209" spans="1:15" ht="12.75">
      <c r="A209" s="109" t="s">
        <v>84</v>
      </c>
      <c r="B209" s="69" t="s">
        <v>451</v>
      </c>
      <c r="C209" s="67"/>
      <c r="D209" s="67"/>
      <c r="E209" s="65">
        <v>1900980</v>
      </c>
      <c r="F209" s="65">
        <v>832500</v>
      </c>
      <c r="G209" s="213">
        <f t="shared" si="25"/>
        <v>208125</v>
      </c>
      <c r="H209" s="65">
        <f t="shared" si="26"/>
        <v>1040625</v>
      </c>
      <c r="I209" s="65">
        <f t="shared" si="27"/>
        <v>-860355</v>
      </c>
      <c r="J209" s="65">
        <f t="shared" si="28"/>
        <v>-45.25849824827194</v>
      </c>
      <c r="M209" s="247"/>
      <c r="N209" s="243">
        <f t="shared" si="23"/>
        <v>0</v>
      </c>
      <c r="O209" s="243">
        <f t="shared" si="29"/>
        <v>0</v>
      </c>
    </row>
    <row r="210" spans="1:15" ht="12.75">
      <c r="A210" s="109" t="s">
        <v>164</v>
      </c>
      <c r="B210" s="69" t="s">
        <v>165</v>
      </c>
      <c r="C210" s="67"/>
      <c r="D210" s="67"/>
      <c r="E210" s="65">
        <v>100000</v>
      </c>
      <c r="F210" s="65">
        <v>0</v>
      </c>
      <c r="G210" s="213">
        <f t="shared" si="25"/>
        <v>0</v>
      </c>
      <c r="H210" s="65">
        <f t="shared" si="26"/>
        <v>0</v>
      </c>
      <c r="I210" s="65">
        <f t="shared" si="27"/>
        <v>-100000</v>
      </c>
      <c r="J210" s="65">
        <f t="shared" si="28"/>
        <v>-100</v>
      </c>
      <c r="M210" s="247"/>
      <c r="N210" s="243">
        <f t="shared" si="23"/>
        <v>0</v>
      </c>
      <c r="O210" s="243">
        <f t="shared" si="29"/>
        <v>0</v>
      </c>
    </row>
    <row r="211" spans="1:15" ht="12.75">
      <c r="A211" s="109" t="s">
        <v>85</v>
      </c>
      <c r="B211" s="69" t="s">
        <v>86</v>
      </c>
      <c r="C211" s="67"/>
      <c r="D211" s="67"/>
      <c r="E211" s="65">
        <v>0</v>
      </c>
      <c r="F211" s="65">
        <v>97100</v>
      </c>
      <c r="G211" s="213">
        <f t="shared" si="25"/>
        <v>24275</v>
      </c>
      <c r="H211" s="65">
        <f t="shared" si="26"/>
        <v>121375</v>
      </c>
      <c r="I211" s="65">
        <f t="shared" si="27"/>
        <v>121375</v>
      </c>
      <c r="J211" s="65" t="e">
        <f t="shared" si="28"/>
        <v>#DIV/0!</v>
      </c>
      <c r="M211" s="247"/>
      <c r="N211" s="243">
        <f t="shared" si="23"/>
        <v>0</v>
      </c>
      <c r="O211" s="243">
        <f t="shared" si="29"/>
        <v>0</v>
      </c>
    </row>
    <row r="212" spans="1:15" ht="12.75">
      <c r="A212" s="109" t="s">
        <v>87</v>
      </c>
      <c r="B212" s="69" t="s">
        <v>452</v>
      </c>
      <c r="C212" s="67"/>
      <c r="D212" s="67"/>
      <c r="E212" s="65">
        <v>0</v>
      </c>
      <c r="F212" s="65">
        <v>0</v>
      </c>
      <c r="G212" s="213">
        <f t="shared" si="25"/>
        <v>0</v>
      </c>
      <c r="H212" s="65">
        <f t="shared" si="26"/>
        <v>0</v>
      </c>
      <c r="I212" s="65">
        <f t="shared" si="27"/>
        <v>0</v>
      </c>
      <c r="J212" s="65" t="e">
        <f t="shared" si="28"/>
        <v>#DIV/0!</v>
      </c>
      <c r="M212" s="247"/>
      <c r="N212" s="243">
        <f t="shared" si="23"/>
        <v>0</v>
      </c>
      <c r="O212" s="243">
        <f t="shared" si="29"/>
        <v>0</v>
      </c>
    </row>
    <row r="213" spans="1:15" ht="12.75">
      <c r="A213" s="109" t="s">
        <v>88</v>
      </c>
      <c r="B213" s="69" t="s">
        <v>453</v>
      </c>
      <c r="C213" s="67"/>
      <c r="D213" s="67"/>
      <c r="E213" s="65">
        <v>0</v>
      </c>
      <c r="F213" s="65">
        <v>0</v>
      </c>
      <c r="G213" s="213">
        <f t="shared" si="25"/>
        <v>0</v>
      </c>
      <c r="H213" s="65">
        <f t="shared" si="26"/>
        <v>0</v>
      </c>
      <c r="I213" s="65">
        <f t="shared" si="27"/>
        <v>0</v>
      </c>
      <c r="J213" s="65" t="e">
        <f t="shared" si="28"/>
        <v>#DIV/0!</v>
      </c>
      <c r="M213" s="247"/>
      <c r="N213" s="243">
        <f t="shared" si="23"/>
        <v>0</v>
      </c>
      <c r="O213" s="243">
        <f t="shared" si="29"/>
        <v>0</v>
      </c>
    </row>
    <row r="214" spans="1:15" ht="12.75">
      <c r="A214" s="109" t="s">
        <v>89</v>
      </c>
      <c r="B214" s="69" t="s">
        <v>454</v>
      </c>
      <c r="C214" s="67"/>
      <c r="D214" s="67"/>
      <c r="E214" s="65">
        <v>0</v>
      </c>
      <c r="F214" s="65">
        <v>0</v>
      </c>
      <c r="G214" s="213">
        <f t="shared" si="25"/>
        <v>0</v>
      </c>
      <c r="H214" s="65">
        <f t="shared" si="26"/>
        <v>0</v>
      </c>
      <c r="I214" s="65">
        <f t="shared" si="27"/>
        <v>0</v>
      </c>
      <c r="J214" s="65" t="e">
        <f t="shared" si="28"/>
        <v>#DIV/0!</v>
      </c>
      <c r="M214" s="247"/>
      <c r="N214" s="243">
        <f t="shared" si="23"/>
        <v>0</v>
      </c>
      <c r="O214" s="243">
        <f t="shared" si="29"/>
        <v>0</v>
      </c>
    </row>
    <row r="215" spans="1:15" ht="12.75">
      <c r="A215" s="109" t="s">
        <v>90</v>
      </c>
      <c r="B215" s="69" t="s">
        <v>455</v>
      </c>
      <c r="C215" s="67"/>
      <c r="D215" s="67"/>
      <c r="E215" s="65">
        <v>0</v>
      </c>
      <c r="F215" s="65">
        <v>0</v>
      </c>
      <c r="G215" s="213">
        <f t="shared" si="25"/>
        <v>0</v>
      </c>
      <c r="H215" s="65">
        <f t="shared" si="26"/>
        <v>0</v>
      </c>
      <c r="I215" s="65">
        <f t="shared" si="27"/>
        <v>0</v>
      </c>
      <c r="J215" s="65" t="e">
        <f t="shared" si="28"/>
        <v>#DIV/0!</v>
      </c>
      <c r="M215" s="247"/>
      <c r="N215" s="243">
        <f t="shared" si="23"/>
        <v>0</v>
      </c>
      <c r="O215" s="243">
        <f t="shared" si="29"/>
        <v>0</v>
      </c>
    </row>
    <row r="216" spans="1:15" ht="12.75">
      <c r="A216" s="109" t="s">
        <v>91</v>
      </c>
      <c r="B216" s="69" t="s">
        <v>92</v>
      </c>
      <c r="C216" s="67"/>
      <c r="D216" s="67"/>
      <c r="E216" s="65">
        <v>0</v>
      </c>
      <c r="F216" s="65">
        <v>254200</v>
      </c>
      <c r="G216" s="213">
        <f t="shared" si="25"/>
        <v>63550</v>
      </c>
      <c r="H216" s="65">
        <f t="shared" si="26"/>
        <v>317750</v>
      </c>
      <c r="I216" s="65">
        <f t="shared" si="27"/>
        <v>317750</v>
      </c>
      <c r="J216" s="65" t="e">
        <f t="shared" si="28"/>
        <v>#DIV/0!</v>
      </c>
      <c r="M216" s="247"/>
      <c r="N216" s="243">
        <f t="shared" si="23"/>
        <v>0</v>
      </c>
      <c r="O216" s="243">
        <f t="shared" si="29"/>
        <v>0</v>
      </c>
    </row>
    <row r="217" spans="1:15" ht="12.75">
      <c r="A217" s="109" t="s">
        <v>166</v>
      </c>
      <c r="B217" s="69" t="s">
        <v>456</v>
      </c>
      <c r="C217" s="67"/>
      <c r="D217" s="67"/>
      <c r="E217" s="65">
        <v>542000</v>
      </c>
      <c r="F217" s="65">
        <v>0</v>
      </c>
      <c r="G217" s="213">
        <f t="shared" si="25"/>
        <v>0</v>
      </c>
      <c r="H217" s="65">
        <f t="shared" si="26"/>
        <v>0</v>
      </c>
      <c r="I217" s="65">
        <f t="shared" si="27"/>
        <v>-542000</v>
      </c>
      <c r="J217" s="65">
        <f t="shared" si="28"/>
        <v>-100</v>
      </c>
      <c r="M217" s="247"/>
      <c r="N217" s="243">
        <f t="shared" si="23"/>
        <v>0</v>
      </c>
      <c r="O217" s="243">
        <f t="shared" si="29"/>
        <v>0</v>
      </c>
    </row>
    <row r="218" spans="1:15" ht="12.75">
      <c r="A218" s="109" t="s">
        <v>93</v>
      </c>
      <c r="B218" s="69" t="s">
        <v>457</v>
      </c>
      <c r="C218" s="67"/>
      <c r="D218" s="67"/>
      <c r="E218" s="65">
        <v>2000000</v>
      </c>
      <c r="F218" s="65">
        <v>334900</v>
      </c>
      <c r="G218" s="213">
        <f t="shared" si="25"/>
        <v>83725</v>
      </c>
      <c r="H218" s="65">
        <f t="shared" si="26"/>
        <v>418625</v>
      </c>
      <c r="I218" s="65">
        <f t="shared" si="27"/>
        <v>-1581375</v>
      </c>
      <c r="J218" s="65">
        <f t="shared" si="28"/>
        <v>-79.06875</v>
      </c>
      <c r="M218" s="247"/>
      <c r="N218" s="243">
        <f t="shared" si="23"/>
        <v>0</v>
      </c>
      <c r="O218" s="243">
        <f t="shared" si="29"/>
        <v>0</v>
      </c>
    </row>
    <row r="219" spans="1:15" ht="12.75">
      <c r="A219" s="109" t="s">
        <v>94</v>
      </c>
      <c r="B219" s="69" t="s">
        <v>458</v>
      </c>
      <c r="C219" s="67"/>
      <c r="D219" s="67"/>
      <c r="E219" s="65">
        <v>0</v>
      </c>
      <c r="F219" s="65">
        <v>0</v>
      </c>
      <c r="G219" s="213">
        <f t="shared" si="25"/>
        <v>0</v>
      </c>
      <c r="H219" s="65">
        <f t="shared" si="26"/>
        <v>0</v>
      </c>
      <c r="I219" s="65">
        <f t="shared" si="27"/>
        <v>0</v>
      </c>
      <c r="J219" s="65" t="e">
        <f t="shared" si="28"/>
        <v>#DIV/0!</v>
      </c>
      <c r="M219" s="247"/>
      <c r="N219" s="243">
        <f t="shared" si="23"/>
        <v>0</v>
      </c>
      <c r="O219" s="243">
        <f t="shared" si="29"/>
        <v>0</v>
      </c>
    </row>
    <row r="220" spans="1:15" ht="12.75">
      <c r="A220" s="109" t="s">
        <v>95</v>
      </c>
      <c r="B220" s="69" t="s">
        <v>281</v>
      </c>
      <c r="C220" s="67"/>
      <c r="D220" s="67"/>
      <c r="E220" s="65">
        <v>1200000</v>
      </c>
      <c r="F220" s="65">
        <v>0</v>
      </c>
      <c r="G220" s="213">
        <f t="shared" si="25"/>
        <v>0</v>
      </c>
      <c r="H220" s="65">
        <f t="shared" si="26"/>
        <v>0</v>
      </c>
      <c r="I220" s="65">
        <f>H220-E220</f>
        <v>-1200000</v>
      </c>
      <c r="J220" s="65"/>
      <c r="M220" s="247"/>
      <c r="N220" s="243">
        <f t="shared" si="23"/>
        <v>0</v>
      </c>
      <c r="O220" s="243">
        <f t="shared" si="29"/>
        <v>0</v>
      </c>
    </row>
    <row r="221" spans="1:14" ht="13.5" thickBot="1">
      <c r="A221" s="109"/>
      <c r="B221" s="69"/>
      <c r="C221" s="67"/>
      <c r="D221" s="67"/>
      <c r="E221" s="70"/>
      <c r="F221" s="70"/>
      <c r="G221" s="215"/>
      <c r="H221" s="70"/>
      <c r="I221" s="70"/>
      <c r="J221" s="70"/>
      <c r="M221" s="247"/>
      <c r="N221" s="243">
        <f t="shared" si="23"/>
        <v>0</v>
      </c>
    </row>
    <row r="222" spans="1:14" ht="13.5" thickBot="1">
      <c r="A222" s="108"/>
      <c r="B222" s="69"/>
      <c r="C222" s="63"/>
      <c r="D222" s="224" t="s">
        <v>312</v>
      </c>
      <c r="E222" s="216">
        <f>SUM(E208:E220)</f>
        <v>7763130</v>
      </c>
      <c r="F222" s="216">
        <f>SUM(F208:F220)</f>
        <v>5005700</v>
      </c>
      <c r="G222" s="216">
        <f>SUM(G208:G220)</f>
        <v>1251425</v>
      </c>
      <c r="H222" s="216">
        <f>SUM(H208:H220)</f>
        <v>6257125</v>
      </c>
      <c r="I222" s="216">
        <f>SUM(H222-E222)</f>
        <v>-1506005</v>
      </c>
      <c r="J222" s="216">
        <f>(I222/E222)*100</f>
        <v>-19.39945614719836</v>
      </c>
      <c r="M222" s="247"/>
      <c r="N222" s="243"/>
    </row>
    <row r="223" spans="1:14" ht="12.75">
      <c r="A223" s="90"/>
      <c r="B223" s="90" t="s">
        <v>459</v>
      </c>
      <c r="C223" s="67"/>
      <c r="D223" s="67"/>
      <c r="E223" s="77"/>
      <c r="F223" s="77"/>
      <c r="G223" s="77"/>
      <c r="H223" s="77"/>
      <c r="I223" s="77"/>
      <c r="J223" s="78"/>
      <c r="M223" s="247"/>
      <c r="N223" s="243">
        <f t="shared" si="23"/>
        <v>0</v>
      </c>
    </row>
    <row r="224" spans="1:15" ht="12.75">
      <c r="A224" s="109" t="s">
        <v>96</v>
      </c>
      <c r="B224" s="69" t="s">
        <v>460</v>
      </c>
      <c r="C224" s="67"/>
      <c r="D224" s="67"/>
      <c r="E224" s="65">
        <v>0</v>
      </c>
      <c r="F224" s="65">
        <v>0</v>
      </c>
      <c r="G224" s="213">
        <f aca="true" t="shared" si="30" ref="G224:G235">F224/12*3</f>
        <v>0</v>
      </c>
      <c r="H224" s="65">
        <f aca="true" t="shared" si="31" ref="H224:H235">+G224+F224</f>
        <v>0</v>
      </c>
      <c r="I224" s="65">
        <f aca="true" t="shared" si="32" ref="I224:I235">H224-E224</f>
        <v>0</v>
      </c>
      <c r="J224" s="65" t="e">
        <f aca="true" t="shared" si="33" ref="J224:J235">(I224/E224)*100</f>
        <v>#DIV/0!</v>
      </c>
      <c r="M224" s="247"/>
      <c r="N224" s="243">
        <f t="shared" si="23"/>
        <v>0</v>
      </c>
      <c r="O224" s="243">
        <f aca="true" t="shared" si="34" ref="O224:O235">N224*12</f>
        <v>0</v>
      </c>
    </row>
    <row r="225" spans="1:15" ht="12.75">
      <c r="A225" s="109" t="s">
        <v>97</v>
      </c>
      <c r="B225" s="69" t="s">
        <v>461</v>
      </c>
      <c r="C225" s="67"/>
      <c r="D225" s="67"/>
      <c r="E225" s="65">
        <v>0</v>
      </c>
      <c r="F225" s="65">
        <v>0</v>
      </c>
      <c r="G225" s="213">
        <f t="shared" si="30"/>
        <v>0</v>
      </c>
      <c r="H225" s="65">
        <f t="shared" si="31"/>
        <v>0</v>
      </c>
      <c r="I225" s="65">
        <f t="shared" si="32"/>
        <v>0</v>
      </c>
      <c r="J225" s="65" t="e">
        <f t="shared" si="33"/>
        <v>#DIV/0!</v>
      </c>
      <c r="M225" s="247"/>
      <c r="N225" s="243">
        <f t="shared" si="23"/>
        <v>0</v>
      </c>
      <c r="O225" s="243">
        <f t="shared" si="34"/>
        <v>0</v>
      </c>
    </row>
    <row r="226" spans="1:15" ht="12.75">
      <c r="A226" s="109" t="s">
        <v>98</v>
      </c>
      <c r="B226" s="69" t="s">
        <v>462</v>
      </c>
      <c r="C226" s="67"/>
      <c r="D226" s="67"/>
      <c r="E226" s="65">
        <v>1200000</v>
      </c>
      <c r="F226" s="65">
        <v>0</v>
      </c>
      <c r="G226" s="213">
        <f t="shared" si="30"/>
        <v>0</v>
      </c>
      <c r="H226" s="65">
        <f t="shared" si="31"/>
        <v>0</v>
      </c>
      <c r="I226" s="65">
        <f t="shared" si="32"/>
        <v>-1200000</v>
      </c>
      <c r="J226" s="65">
        <f t="shared" si="33"/>
        <v>-100</v>
      </c>
      <c r="M226" s="247"/>
      <c r="N226" s="243">
        <f t="shared" si="23"/>
        <v>0</v>
      </c>
      <c r="O226" s="243">
        <f t="shared" si="34"/>
        <v>0</v>
      </c>
    </row>
    <row r="227" spans="1:15" ht="12.75">
      <c r="A227" s="109" t="s">
        <v>99</v>
      </c>
      <c r="B227" s="69" t="s">
        <v>463</v>
      </c>
      <c r="C227" s="67"/>
      <c r="D227" s="67"/>
      <c r="E227" s="65">
        <v>8640133</v>
      </c>
      <c r="F227" s="65">
        <f>16844500+480000</f>
        <v>17324500</v>
      </c>
      <c r="G227" s="213">
        <f t="shared" si="30"/>
        <v>4331125</v>
      </c>
      <c r="H227" s="65">
        <f t="shared" si="31"/>
        <v>21655625</v>
      </c>
      <c r="I227" s="65">
        <f t="shared" si="32"/>
        <v>13015492</v>
      </c>
      <c r="J227" s="65">
        <f t="shared" si="33"/>
        <v>150.6399496396641</v>
      </c>
      <c r="M227" s="247"/>
      <c r="N227" s="243">
        <f aca="true" t="shared" si="35" ref="N227:N290">M227*10%+M227</f>
        <v>0</v>
      </c>
      <c r="O227" s="243">
        <f t="shared" si="34"/>
        <v>0</v>
      </c>
    </row>
    <row r="228" spans="1:15" ht="12.75">
      <c r="A228" s="109" t="s">
        <v>100</v>
      </c>
      <c r="B228" s="69" t="s">
        <v>464</v>
      </c>
      <c r="C228" s="67"/>
      <c r="D228" s="67"/>
      <c r="E228" s="65">
        <v>1443000</v>
      </c>
      <c r="F228" s="65">
        <v>630020</v>
      </c>
      <c r="G228" s="213">
        <f t="shared" si="30"/>
        <v>157505</v>
      </c>
      <c r="H228" s="65">
        <f t="shared" si="31"/>
        <v>787525</v>
      </c>
      <c r="I228" s="65">
        <f t="shared" si="32"/>
        <v>-655475</v>
      </c>
      <c r="J228" s="65">
        <f t="shared" si="33"/>
        <v>-45.42446292446293</v>
      </c>
      <c r="M228" s="247"/>
      <c r="N228" s="243">
        <f t="shared" si="35"/>
        <v>0</v>
      </c>
      <c r="O228" s="243">
        <f t="shared" si="34"/>
        <v>0</v>
      </c>
    </row>
    <row r="229" spans="1:15" ht="12.75">
      <c r="A229" s="109" t="s">
        <v>101</v>
      </c>
      <c r="B229" s="69" t="s">
        <v>465</v>
      </c>
      <c r="C229" s="67"/>
      <c r="D229" s="67"/>
      <c r="E229" s="65">
        <v>0</v>
      </c>
      <c r="F229" s="65">
        <v>0</v>
      </c>
      <c r="G229" s="213">
        <f t="shared" si="30"/>
        <v>0</v>
      </c>
      <c r="H229" s="65">
        <f t="shared" si="31"/>
        <v>0</v>
      </c>
      <c r="I229" s="65">
        <f t="shared" si="32"/>
        <v>0</v>
      </c>
      <c r="J229" s="65" t="e">
        <f t="shared" si="33"/>
        <v>#DIV/0!</v>
      </c>
      <c r="M229" s="247"/>
      <c r="N229" s="243">
        <f t="shared" si="35"/>
        <v>0</v>
      </c>
      <c r="O229" s="243">
        <f t="shared" si="34"/>
        <v>0</v>
      </c>
    </row>
    <row r="230" spans="1:15" ht="12.75">
      <c r="A230" s="109" t="s">
        <v>102</v>
      </c>
      <c r="B230" s="69" t="s">
        <v>466</v>
      </c>
      <c r="C230" s="67"/>
      <c r="D230" s="67"/>
      <c r="E230" s="65">
        <v>3772340</v>
      </c>
      <c r="F230" s="65">
        <f>2382900+106300</f>
        <v>2489200</v>
      </c>
      <c r="G230" s="213">
        <f t="shared" si="30"/>
        <v>622300</v>
      </c>
      <c r="H230" s="65">
        <f t="shared" si="31"/>
        <v>3111500</v>
      </c>
      <c r="I230" s="65">
        <f t="shared" si="32"/>
        <v>-660840</v>
      </c>
      <c r="J230" s="65">
        <f t="shared" si="33"/>
        <v>-17.518039201132453</v>
      </c>
      <c r="M230" s="247"/>
      <c r="N230" s="243">
        <f t="shared" si="35"/>
        <v>0</v>
      </c>
      <c r="O230" s="243">
        <f t="shared" si="34"/>
        <v>0</v>
      </c>
    </row>
    <row r="231" spans="1:15" ht="12.75">
      <c r="A231" s="109" t="s">
        <v>103</v>
      </c>
      <c r="B231" s="69" t="s">
        <v>467</v>
      </c>
      <c r="C231" s="67"/>
      <c r="D231" s="67"/>
      <c r="E231" s="65">
        <v>0</v>
      </c>
      <c r="F231" s="65">
        <v>0</v>
      </c>
      <c r="G231" s="213">
        <f t="shared" si="30"/>
        <v>0</v>
      </c>
      <c r="H231" s="65">
        <f t="shared" si="31"/>
        <v>0</v>
      </c>
      <c r="I231" s="65">
        <f t="shared" si="32"/>
        <v>0</v>
      </c>
      <c r="J231" s="65" t="e">
        <f t="shared" si="33"/>
        <v>#DIV/0!</v>
      </c>
      <c r="M231" s="247"/>
      <c r="N231" s="243">
        <f t="shared" si="35"/>
        <v>0</v>
      </c>
      <c r="O231" s="243">
        <f t="shared" si="34"/>
        <v>0</v>
      </c>
    </row>
    <row r="232" spans="1:15" ht="12.75">
      <c r="A232" s="109" t="s">
        <v>104</v>
      </c>
      <c r="B232" s="69" t="s">
        <v>468</v>
      </c>
      <c r="C232" s="67"/>
      <c r="D232" s="67"/>
      <c r="E232" s="65">
        <v>0</v>
      </c>
      <c r="F232" s="65">
        <v>0</v>
      </c>
      <c r="G232" s="213">
        <f t="shared" si="30"/>
        <v>0</v>
      </c>
      <c r="H232" s="65">
        <f t="shared" si="31"/>
        <v>0</v>
      </c>
      <c r="I232" s="65">
        <f t="shared" si="32"/>
        <v>0</v>
      </c>
      <c r="J232" s="65" t="e">
        <f t="shared" si="33"/>
        <v>#DIV/0!</v>
      </c>
      <c r="M232" s="247"/>
      <c r="N232" s="243">
        <f t="shared" si="35"/>
        <v>0</v>
      </c>
      <c r="O232" s="243">
        <f t="shared" si="34"/>
        <v>0</v>
      </c>
    </row>
    <row r="233" spans="1:15" ht="12.75">
      <c r="A233" s="109" t="s">
        <v>105</v>
      </c>
      <c r="B233" s="69" t="s">
        <v>469</v>
      </c>
      <c r="C233" s="67"/>
      <c r="D233" s="67"/>
      <c r="E233" s="65">
        <v>0</v>
      </c>
      <c r="F233" s="65">
        <v>0</v>
      </c>
      <c r="G233" s="213">
        <f t="shared" si="30"/>
        <v>0</v>
      </c>
      <c r="H233" s="65">
        <f t="shared" si="31"/>
        <v>0</v>
      </c>
      <c r="I233" s="65">
        <f t="shared" si="32"/>
        <v>0</v>
      </c>
      <c r="J233" s="65" t="e">
        <f t="shared" si="33"/>
        <v>#DIV/0!</v>
      </c>
      <c r="M233" s="247"/>
      <c r="N233" s="243">
        <f t="shared" si="35"/>
        <v>0</v>
      </c>
      <c r="O233" s="243">
        <f t="shared" si="34"/>
        <v>0</v>
      </c>
    </row>
    <row r="234" spans="1:15" ht="12.75">
      <c r="A234" s="109" t="s">
        <v>106</v>
      </c>
      <c r="B234" s="69" t="s">
        <v>107</v>
      </c>
      <c r="C234" s="67"/>
      <c r="D234" s="67"/>
      <c r="E234" s="65">
        <v>0</v>
      </c>
      <c r="F234" s="65">
        <v>0</v>
      </c>
      <c r="G234" s="213">
        <f t="shared" si="30"/>
        <v>0</v>
      </c>
      <c r="H234" s="65">
        <f t="shared" si="31"/>
        <v>0</v>
      </c>
      <c r="I234" s="65">
        <f t="shared" si="32"/>
        <v>0</v>
      </c>
      <c r="J234" s="65" t="e">
        <f t="shared" si="33"/>
        <v>#DIV/0!</v>
      </c>
      <c r="M234" s="247"/>
      <c r="N234" s="243">
        <f t="shared" si="35"/>
        <v>0</v>
      </c>
      <c r="O234" s="243">
        <f t="shared" si="34"/>
        <v>0</v>
      </c>
    </row>
    <row r="235" spans="1:15" ht="12.75">
      <c r="A235" s="109" t="s">
        <v>108</v>
      </c>
      <c r="B235" s="69" t="s">
        <v>470</v>
      </c>
      <c r="C235" s="67"/>
      <c r="D235" s="67"/>
      <c r="E235" s="65">
        <v>1800000</v>
      </c>
      <c r="F235" s="65">
        <v>2612750</v>
      </c>
      <c r="G235" s="213">
        <f t="shared" si="30"/>
        <v>653187.5</v>
      </c>
      <c r="H235" s="70">
        <f t="shared" si="31"/>
        <v>3265937.5</v>
      </c>
      <c r="I235" s="65">
        <f t="shared" si="32"/>
        <v>1465937.5</v>
      </c>
      <c r="J235" s="65">
        <f t="shared" si="33"/>
        <v>81.44097222222221</v>
      </c>
      <c r="M235" s="247"/>
      <c r="N235" s="243">
        <f t="shared" si="35"/>
        <v>0</v>
      </c>
      <c r="O235" s="243">
        <f t="shared" si="34"/>
        <v>0</v>
      </c>
    </row>
    <row r="236" spans="1:14" ht="13.5" thickBot="1">
      <c r="A236" s="109"/>
      <c r="B236" s="69"/>
      <c r="C236" s="67"/>
      <c r="D236" s="67"/>
      <c r="E236" s="151"/>
      <c r="F236" s="151"/>
      <c r="G236" s="250"/>
      <c r="H236" s="151"/>
      <c r="I236" s="151"/>
      <c r="J236" s="151"/>
      <c r="M236" s="247"/>
      <c r="N236" s="243">
        <f t="shared" si="35"/>
        <v>0</v>
      </c>
    </row>
    <row r="237" spans="1:14" ht="13.5" thickBot="1">
      <c r="A237" s="108"/>
      <c r="B237" s="90"/>
      <c r="C237" s="63"/>
      <c r="D237" s="224" t="s">
        <v>0</v>
      </c>
      <c r="E237" s="216">
        <f>SUM(E224:E235)</f>
        <v>16855473</v>
      </c>
      <c r="F237" s="216">
        <f>SUM(F224:F235)</f>
        <v>23056470</v>
      </c>
      <c r="G237" s="216">
        <f>SUM(G224:G235)</f>
        <v>5764117.5</v>
      </c>
      <c r="H237" s="216">
        <f>SUM(H224:H235)</f>
        <v>28820587.5</v>
      </c>
      <c r="I237" s="216">
        <f>SUM(H237-E237)</f>
        <v>11965114.5</v>
      </c>
      <c r="J237" s="216">
        <f>(I237/E237)*100</f>
        <v>70.98652467361788</v>
      </c>
      <c r="M237" s="247"/>
      <c r="N237" s="243"/>
    </row>
    <row r="238" spans="1:14" ht="13.5" thickBot="1">
      <c r="A238" s="108"/>
      <c r="B238" s="90"/>
      <c r="C238" s="63"/>
      <c r="D238" s="224"/>
      <c r="E238" s="216"/>
      <c r="F238" s="216"/>
      <c r="G238" s="216"/>
      <c r="H238" s="216"/>
      <c r="I238" s="216"/>
      <c r="J238" s="216"/>
      <c r="M238" s="247"/>
      <c r="N238" s="243">
        <f t="shared" si="35"/>
        <v>0</v>
      </c>
    </row>
    <row r="239" spans="1:14" ht="13.5" thickBot="1">
      <c r="A239" s="108"/>
      <c r="B239" s="90" t="s">
        <v>471</v>
      </c>
      <c r="C239" s="63"/>
      <c r="D239" s="63"/>
      <c r="E239" s="216">
        <f>E206+E222+E237</f>
        <v>45020303</v>
      </c>
      <c r="F239" s="216">
        <f>F206+F222+F237</f>
        <v>41696670</v>
      </c>
      <c r="G239" s="216">
        <f>G206+G222+G237</f>
        <v>10424167.5</v>
      </c>
      <c r="H239" s="216">
        <f>H206+H222+H237</f>
        <v>52120837.5</v>
      </c>
      <c r="I239" s="216">
        <f>I206+I222+I237</f>
        <v>7100534.5</v>
      </c>
      <c r="J239" s="216">
        <f>(I239/E239)*100</f>
        <v>15.77184964748016</v>
      </c>
      <c r="M239" s="247"/>
      <c r="N239" s="243"/>
    </row>
    <row r="240" spans="1:14" ht="12.75">
      <c r="A240" s="75"/>
      <c r="B240" s="75"/>
      <c r="C240" s="75"/>
      <c r="D240" s="75"/>
      <c r="E240" s="137"/>
      <c r="F240" s="137"/>
      <c r="G240" s="137"/>
      <c r="H240" s="137"/>
      <c r="I240" s="137"/>
      <c r="J240" s="138"/>
      <c r="M240" s="247"/>
      <c r="N240" s="243">
        <f t="shared" si="35"/>
        <v>0</v>
      </c>
    </row>
    <row r="241" spans="1:14" ht="12.75">
      <c r="A241" s="108">
        <v>9.05</v>
      </c>
      <c r="B241" s="90" t="s">
        <v>406</v>
      </c>
      <c r="C241" s="67"/>
      <c r="D241" s="67"/>
      <c r="E241" s="77"/>
      <c r="F241" s="77"/>
      <c r="G241" s="77"/>
      <c r="H241" s="77"/>
      <c r="I241" s="77"/>
      <c r="J241" s="78"/>
      <c r="M241" s="247"/>
      <c r="N241" s="243">
        <f t="shared" si="35"/>
        <v>0</v>
      </c>
    </row>
    <row r="242" spans="1:14" ht="12.75">
      <c r="A242" s="109" t="s">
        <v>109</v>
      </c>
      <c r="B242" s="69" t="s">
        <v>283</v>
      </c>
      <c r="C242" s="67"/>
      <c r="D242" s="67"/>
      <c r="E242" s="65">
        <v>0</v>
      </c>
      <c r="F242" s="65">
        <v>0</v>
      </c>
      <c r="G242" s="213">
        <f>F242/12*3</f>
        <v>0</v>
      </c>
      <c r="H242" s="65">
        <f>+G242+F242</f>
        <v>0</v>
      </c>
      <c r="I242" s="65">
        <f>H242-E242</f>
        <v>0</v>
      </c>
      <c r="J242" s="65" t="e">
        <f>(I242/E242)*100</f>
        <v>#DIV/0!</v>
      </c>
      <c r="M242" s="247"/>
      <c r="N242" s="243">
        <f t="shared" si="35"/>
        <v>0</v>
      </c>
    </row>
    <row r="243" spans="1:14" ht="12.75">
      <c r="A243" s="109" t="s">
        <v>110</v>
      </c>
      <c r="B243" s="69" t="s">
        <v>284</v>
      </c>
      <c r="C243" s="67"/>
      <c r="D243" s="67"/>
      <c r="E243" s="65">
        <v>0</v>
      </c>
      <c r="F243" s="65">
        <v>0</v>
      </c>
      <c r="G243" s="213">
        <f>F243/12*3</f>
        <v>0</v>
      </c>
      <c r="H243" s="65">
        <f>+G243+F243</f>
        <v>0</v>
      </c>
      <c r="I243" s="65">
        <f>H243-E243</f>
        <v>0</v>
      </c>
      <c r="J243" s="65" t="e">
        <f>(I243/E243)*100</f>
        <v>#DIV/0!</v>
      </c>
      <c r="M243" s="247"/>
      <c r="N243" s="243">
        <f t="shared" si="35"/>
        <v>0</v>
      </c>
    </row>
    <row r="244" spans="1:14" ht="12.75">
      <c r="A244" s="109" t="s">
        <v>111</v>
      </c>
      <c r="B244" s="69" t="s">
        <v>407</v>
      </c>
      <c r="C244" s="67"/>
      <c r="D244" s="67"/>
      <c r="E244" s="65">
        <v>0</v>
      </c>
      <c r="F244" s="65">
        <v>0</v>
      </c>
      <c r="G244" s="213">
        <f>F244/12*3</f>
        <v>0</v>
      </c>
      <c r="H244" s="65">
        <f>+G244+F244</f>
        <v>0</v>
      </c>
      <c r="I244" s="65">
        <f>H244-E244</f>
        <v>0</v>
      </c>
      <c r="J244" s="65" t="e">
        <f>(I244/E244)*100</f>
        <v>#DIV/0!</v>
      </c>
      <c r="M244" s="247"/>
      <c r="N244" s="243">
        <f t="shared" si="35"/>
        <v>0</v>
      </c>
    </row>
    <row r="245" spans="1:14" ht="12.75">
      <c r="A245" s="109" t="s">
        <v>112</v>
      </c>
      <c r="B245" s="69" t="s">
        <v>408</v>
      </c>
      <c r="C245" s="67"/>
      <c r="D245" s="67"/>
      <c r="E245" s="65">
        <v>893660</v>
      </c>
      <c r="F245" s="65">
        <v>0</v>
      </c>
      <c r="G245" s="213">
        <f>F245/12*3</f>
        <v>0</v>
      </c>
      <c r="H245" s="65">
        <f>+G245+F245</f>
        <v>0</v>
      </c>
      <c r="I245" s="65">
        <f>H245-E245</f>
        <v>-893660</v>
      </c>
      <c r="J245" s="65">
        <f>(I245/E245)*100</f>
        <v>-100</v>
      </c>
      <c r="M245" s="247"/>
      <c r="N245" s="243">
        <f t="shared" si="35"/>
        <v>0</v>
      </c>
    </row>
    <row r="246" spans="1:14" ht="12.75">
      <c r="A246" s="109" t="s">
        <v>113</v>
      </c>
      <c r="B246" s="69" t="s">
        <v>281</v>
      </c>
      <c r="C246" s="67"/>
      <c r="D246" s="67"/>
      <c r="E246" s="65">
        <v>0</v>
      </c>
      <c r="F246" s="65">
        <v>0</v>
      </c>
      <c r="G246" s="213">
        <f>F246/12*3</f>
        <v>0</v>
      </c>
      <c r="H246" s="65">
        <f>+G246+F246</f>
        <v>0</v>
      </c>
      <c r="I246" s="65">
        <f>H246-E246</f>
        <v>0</v>
      </c>
      <c r="J246" s="65" t="e">
        <f>(I246/E246)*100</f>
        <v>#DIV/0!</v>
      </c>
      <c r="M246" s="247"/>
      <c r="N246" s="243">
        <f t="shared" si="35"/>
        <v>0</v>
      </c>
    </row>
    <row r="247" spans="1:14" ht="13.5" thickBot="1">
      <c r="A247" s="109"/>
      <c r="B247" s="69"/>
      <c r="C247" s="67"/>
      <c r="D247" s="67"/>
      <c r="E247" s="70"/>
      <c r="F247" s="70"/>
      <c r="G247" s="215"/>
      <c r="H247" s="70"/>
      <c r="I247" s="70"/>
      <c r="J247" s="70"/>
      <c r="M247" s="247"/>
      <c r="N247" s="243">
        <f t="shared" si="35"/>
        <v>0</v>
      </c>
    </row>
    <row r="248" spans="1:14" ht="13.5" thickBot="1">
      <c r="A248" s="83"/>
      <c r="B248" s="90" t="s">
        <v>409</v>
      </c>
      <c r="C248" s="63"/>
      <c r="D248" s="71"/>
      <c r="E248" s="216">
        <f>SUM(E242:E246)</f>
        <v>893660</v>
      </c>
      <c r="F248" s="216">
        <f>SUM(F242:F246)</f>
        <v>0</v>
      </c>
      <c r="G248" s="216">
        <f>SUM(G242:G246)</f>
        <v>0</v>
      </c>
      <c r="H248" s="216">
        <f>SUM(H242:H246)</f>
        <v>0</v>
      </c>
      <c r="I248" s="216">
        <f>H248-E248</f>
        <v>-893660</v>
      </c>
      <c r="J248" s="216">
        <f>(I248/E248)*100</f>
        <v>-100</v>
      </c>
      <c r="M248" s="247"/>
      <c r="N248" s="243">
        <f t="shared" si="35"/>
        <v>0</v>
      </c>
    </row>
    <row r="249" spans="1:14" ht="12.75">
      <c r="A249" s="75"/>
      <c r="B249" s="75"/>
      <c r="C249" s="75"/>
      <c r="D249" s="75"/>
      <c r="E249" s="152"/>
      <c r="F249" s="152"/>
      <c r="G249" s="152"/>
      <c r="H249" s="152"/>
      <c r="I249" s="152"/>
      <c r="J249" s="153"/>
      <c r="M249" s="247"/>
      <c r="N249" s="243">
        <f t="shared" si="35"/>
        <v>0</v>
      </c>
    </row>
    <row r="250" spans="1:14" ht="12.75">
      <c r="A250" s="83">
        <v>9.06</v>
      </c>
      <c r="B250" s="63" t="s">
        <v>400</v>
      </c>
      <c r="C250" s="67"/>
      <c r="D250" s="67"/>
      <c r="E250" s="77"/>
      <c r="F250" s="77"/>
      <c r="G250" s="77"/>
      <c r="H250" s="77"/>
      <c r="I250" s="77"/>
      <c r="J250" s="78"/>
      <c r="M250" s="247"/>
      <c r="N250" s="243">
        <f t="shared" si="35"/>
        <v>0</v>
      </c>
    </row>
    <row r="251" spans="1:14" ht="12.75">
      <c r="A251" s="87" t="s">
        <v>114</v>
      </c>
      <c r="B251" s="67" t="s">
        <v>401</v>
      </c>
      <c r="C251" s="67"/>
      <c r="D251" s="67"/>
      <c r="E251" s="65">
        <v>0</v>
      </c>
      <c r="F251" s="65">
        <v>0</v>
      </c>
      <c r="G251" s="213">
        <f>F251/12*3</f>
        <v>0</v>
      </c>
      <c r="H251" s="65">
        <f>+G251+F251</f>
        <v>0</v>
      </c>
      <c r="I251" s="65">
        <f>H251-E251</f>
        <v>0</v>
      </c>
      <c r="J251" s="65" t="e">
        <f>(I251/E251)*100</f>
        <v>#DIV/0!</v>
      </c>
      <c r="M251" s="247"/>
      <c r="N251" s="243">
        <f t="shared" si="35"/>
        <v>0</v>
      </c>
    </row>
    <row r="252" spans="1:15" ht="12.75">
      <c r="A252" s="87" t="s">
        <v>115</v>
      </c>
      <c r="B252" s="67" t="s">
        <v>402</v>
      </c>
      <c r="C252" s="67"/>
      <c r="D252" s="67"/>
      <c r="E252" s="65">
        <v>15859200</v>
      </c>
      <c r="F252" s="65">
        <v>4656000</v>
      </c>
      <c r="G252" s="213">
        <f>F252/12*3</f>
        <v>1164000</v>
      </c>
      <c r="H252" s="65">
        <f>+G252+F252</f>
        <v>5820000</v>
      </c>
      <c r="I252" s="65">
        <f>H252-E252</f>
        <v>-10039200</v>
      </c>
      <c r="J252" s="65">
        <f>(I252/E252)*100</f>
        <v>-63.30205811138014</v>
      </c>
      <c r="M252" s="247"/>
      <c r="N252" s="243">
        <f t="shared" si="35"/>
        <v>0</v>
      </c>
      <c r="O252" s="243">
        <f>N252*12</f>
        <v>0</v>
      </c>
    </row>
    <row r="253" spans="1:14" ht="12.75">
      <c r="A253" s="87" t="s">
        <v>116</v>
      </c>
      <c r="B253" s="67" t="s">
        <v>403</v>
      </c>
      <c r="C253" s="67"/>
      <c r="D253" s="67"/>
      <c r="E253" s="65">
        <v>3000000</v>
      </c>
      <c r="F253" s="65">
        <v>0</v>
      </c>
      <c r="G253" s="213">
        <f>F253/12*3</f>
        <v>0</v>
      </c>
      <c r="H253" s="65">
        <f>+G253+F253</f>
        <v>0</v>
      </c>
      <c r="I253" s="65">
        <f>H253-E253</f>
        <v>-3000000</v>
      </c>
      <c r="J253" s="65">
        <f>(I253/E253)*100</f>
        <v>-100</v>
      </c>
      <c r="M253" s="247"/>
      <c r="N253" s="243">
        <f t="shared" si="35"/>
        <v>0</v>
      </c>
    </row>
    <row r="254" spans="1:14" ht="12.75">
      <c r="A254" s="87" t="s">
        <v>117</v>
      </c>
      <c r="B254" s="67" t="s">
        <v>404</v>
      </c>
      <c r="C254" s="67"/>
      <c r="D254" s="67"/>
      <c r="E254" s="65">
        <v>1800000</v>
      </c>
      <c r="F254" s="65">
        <v>0</v>
      </c>
      <c r="G254" s="213">
        <f>F254/12*3</f>
        <v>0</v>
      </c>
      <c r="H254" s="65">
        <f>+G254+F254</f>
        <v>0</v>
      </c>
      <c r="I254" s="65">
        <f>H254-E254</f>
        <v>-1800000</v>
      </c>
      <c r="J254" s="65">
        <f>(I254/E254)*100</f>
        <v>-100</v>
      </c>
      <c r="M254" s="247"/>
      <c r="N254" s="243">
        <f t="shared" si="35"/>
        <v>0</v>
      </c>
    </row>
    <row r="255" spans="1:14" ht="13.5" thickBot="1">
      <c r="A255" s="109"/>
      <c r="B255" s="67"/>
      <c r="C255" s="67"/>
      <c r="D255" s="67"/>
      <c r="E255" s="70"/>
      <c r="F255" s="70"/>
      <c r="G255" s="215"/>
      <c r="H255" s="70"/>
      <c r="I255" s="70"/>
      <c r="J255" s="70"/>
      <c r="M255" s="247"/>
      <c r="N255" s="243">
        <f t="shared" si="35"/>
        <v>0</v>
      </c>
    </row>
    <row r="256" spans="1:14" ht="13.5" thickBot="1">
      <c r="A256" s="108"/>
      <c r="B256" s="90" t="s">
        <v>405</v>
      </c>
      <c r="C256" s="63"/>
      <c r="D256" s="63"/>
      <c r="E256" s="216">
        <f>SUM(E251:E254)</f>
        <v>20659200</v>
      </c>
      <c r="F256" s="216">
        <f>SUM(F251:F254)</f>
        <v>4656000</v>
      </c>
      <c r="G256" s="216">
        <f>SUM(G251:G254)</f>
        <v>1164000</v>
      </c>
      <c r="H256" s="216">
        <f>SUM(H251:H254)</f>
        <v>5820000</v>
      </c>
      <c r="I256" s="216">
        <f>SUM(H256-E256)</f>
        <v>-14839200</v>
      </c>
      <c r="J256" s="216">
        <f>(I256/E256)*100</f>
        <v>-71.82853159851301</v>
      </c>
      <c r="M256" s="247"/>
      <c r="N256" s="243"/>
    </row>
    <row r="257" spans="1:14" ht="12.75">
      <c r="A257" s="110"/>
      <c r="B257" s="74"/>
      <c r="C257" s="74"/>
      <c r="D257" s="74"/>
      <c r="E257" s="135"/>
      <c r="F257" s="135"/>
      <c r="G257" s="135"/>
      <c r="H257" s="135"/>
      <c r="I257" s="135"/>
      <c r="J257" s="154"/>
      <c r="M257" s="247"/>
      <c r="N257" s="243">
        <f t="shared" si="35"/>
        <v>0</v>
      </c>
    </row>
    <row r="258" spans="1:14" ht="12.75">
      <c r="A258" s="83">
        <v>9.07</v>
      </c>
      <c r="B258" s="63" t="s">
        <v>391</v>
      </c>
      <c r="C258" s="63"/>
      <c r="D258" s="67"/>
      <c r="E258" s="77"/>
      <c r="F258" s="77"/>
      <c r="G258" s="77"/>
      <c r="H258" s="77"/>
      <c r="I258" s="77"/>
      <c r="J258" s="78"/>
      <c r="M258" s="247"/>
      <c r="N258" s="243">
        <f t="shared" si="35"/>
        <v>0</v>
      </c>
    </row>
    <row r="259" spans="1:15" ht="12.75">
      <c r="A259" s="87" t="s">
        <v>118</v>
      </c>
      <c r="B259" s="67" t="s">
        <v>399</v>
      </c>
      <c r="C259" s="67"/>
      <c r="D259" s="67"/>
      <c r="E259" s="65">
        <v>1000000</v>
      </c>
      <c r="F259" s="65">
        <v>2900000</v>
      </c>
      <c r="G259" s="213">
        <f aca="true" t="shared" si="36" ref="G259:G266">F259/12*3</f>
        <v>725000</v>
      </c>
      <c r="H259" s="65">
        <f aca="true" t="shared" si="37" ref="H259:H266">+G259+F259</f>
        <v>3625000</v>
      </c>
      <c r="I259" s="65">
        <f aca="true" t="shared" si="38" ref="I259:I266">H259-E259</f>
        <v>2625000</v>
      </c>
      <c r="J259" s="65">
        <f aca="true" t="shared" si="39" ref="J259:J266">(I259/E259)*100</f>
        <v>262.5</v>
      </c>
      <c r="M259" s="247"/>
      <c r="N259" s="243">
        <f t="shared" si="35"/>
        <v>0</v>
      </c>
      <c r="O259" s="243">
        <f>N259*12</f>
        <v>0</v>
      </c>
    </row>
    <row r="260" spans="1:15" ht="12.75">
      <c r="A260" s="87" t="s">
        <v>119</v>
      </c>
      <c r="B260" s="67" t="s">
        <v>120</v>
      </c>
      <c r="C260" s="67"/>
      <c r="D260" s="67"/>
      <c r="E260" s="65">
        <v>0</v>
      </c>
      <c r="F260" s="65">
        <v>0</v>
      </c>
      <c r="G260" s="213">
        <f t="shared" si="36"/>
        <v>0</v>
      </c>
      <c r="H260" s="65">
        <f t="shared" si="37"/>
        <v>0</v>
      </c>
      <c r="I260" s="65">
        <f t="shared" si="38"/>
        <v>0</v>
      </c>
      <c r="J260" s="65" t="e">
        <f t="shared" si="39"/>
        <v>#DIV/0!</v>
      </c>
      <c r="M260" s="247"/>
      <c r="N260" s="243">
        <f t="shared" si="35"/>
        <v>0</v>
      </c>
      <c r="O260" s="243">
        <f>N260*12</f>
        <v>0</v>
      </c>
    </row>
    <row r="261" spans="1:15" ht="12.75">
      <c r="A261" s="87" t="s">
        <v>121</v>
      </c>
      <c r="B261" s="67" t="s">
        <v>392</v>
      </c>
      <c r="C261" s="67"/>
      <c r="D261" s="67"/>
      <c r="E261" s="65">
        <v>250000</v>
      </c>
      <c r="F261" s="65">
        <v>0</v>
      </c>
      <c r="G261" s="213">
        <f t="shared" si="36"/>
        <v>0</v>
      </c>
      <c r="H261" s="65">
        <f t="shared" si="37"/>
        <v>0</v>
      </c>
      <c r="I261" s="65">
        <f t="shared" si="38"/>
        <v>-250000</v>
      </c>
      <c r="J261" s="65">
        <f t="shared" si="39"/>
        <v>-100</v>
      </c>
      <c r="M261" s="247"/>
      <c r="N261" s="243">
        <f t="shared" si="35"/>
        <v>0</v>
      </c>
      <c r="O261" s="243">
        <f>N261*12</f>
        <v>0</v>
      </c>
    </row>
    <row r="262" spans="1:15" ht="12.75">
      <c r="A262" s="87" t="s">
        <v>122</v>
      </c>
      <c r="B262" s="67" t="s">
        <v>393</v>
      </c>
      <c r="C262" s="67"/>
      <c r="D262" s="67"/>
      <c r="E262" s="65">
        <v>3000000</v>
      </c>
      <c r="F262" s="65">
        <v>3285000</v>
      </c>
      <c r="G262" s="213">
        <f>F262/12*3</f>
        <v>821250</v>
      </c>
      <c r="H262" s="65">
        <f t="shared" si="37"/>
        <v>4106250</v>
      </c>
      <c r="I262" s="65">
        <f t="shared" si="38"/>
        <v>1106250</v>
      </c>
      <c r="J262" s="65">
        <f t="shared" si="39"/>
        <v>36.875</v>
      </c>
      <c r="M262" s="247"/>
      <c r="N262" s="243">
        <f t="shared" si="35"/>
        <v>0</v>
      </c>
      <c r="O262" s="243">
        <f>N262*12</f>
        <v>0</v>
      </c>
    </row>
    <row r="263" spans="1:15" ht="12.75">
      <c r="A263" s="87" t="s">
        <v>123</v>
      </c>
      <c r="B263" s="67" t="s">
        <v>394</v>
      </c>
      <c r="C263" s="67"/>
      <c r="D263" s="67"/>
      <c r="E263" s="65">
        <v>10978000</v>
      </c>
      <c r="F263" s="65">
        <v>14419200</v>
      </c>
      <c r="G263" s="213">
        <f>F263/12*3</f>
        <v>3604800</v>
      </c>
      <c r="H263" s="65">
        <f t="shared" si="37"/>
        <v>18024000</v>
      </c>
      <c r="I263" s="65">
        <f t="shared" si="38"/>
        <v>7046000</v>
      </c>
      <c r="J263" s="65">
        <f t="shared" si="39"/>
        <v>64.18291127709965</v>
      </c>
      <c r="L263" s="251"/>
      <c r="M263" s="247"/>
      <c r="N263" s="243">
        <f t="shared" si="35"/>
        <v>0</v>
      </c>
      <c r="O263" s="243">
        <f>N263*12</f>
        <v>0</v>
      </c>
    </row>
    <row r="264" spans="1:14" ht="12.75">
      <c r="A264" s="87" t="s">
        <v>124</v>
      </c>
      <c r="B264" s="67" t="s">
        <v>395</v>
      </c>
      <c r="C264" s="67"/>
      <c r="D264" s="67"/>
      <c r="E264" s="65">
        <v>0</v>
      </c>
      <c r="F264" s="65">
        <v>0</v>
      </c>
      <c r="G264" s="213">
        <f t="shared" si="36"/>
        <v>0</v>
      </c>
      <c r="H264" s="65">
        <f t="shared" si="37"/>
        <v>0</v>
      </c>
      <c r="I264" s="65">
        <f t="shared" si="38"/>
        <v>0</v>
      </c>
      <c r="J264" s="65" t="e">
        <f t="shared" si="39"/>
        <v>#DIV/0!</v>
      </c>
      <c r="M264" s="247"/>
      <c r="N264" s="243">
        <f t="shared" si="35"/>
        <v>0</v>
      </c>
    </row>
    <row r="265" spans="1:14" ht="12.75">
      <c r="A265" s="87" t="s">
        <v>125</v>
      </c>
      <c r="B265" s="67" t="s">
        <v>396</v>
      </c>
      <c r="C265" s="67"/>
      <c r="D265" s="67"/>
      <c r="E265" s="65">
        <v>15000000</v>
      </c>
      <c r="F265" s="65">
        <v>0</v>
      </c>
      <c r="G265" s="213">
        <f t="shared" si="36"/>
        <v>0</v>
      </c>
      <c r="H265" s="65">
        <f t="shared" si="37"/>
        <v>0</v>
      </c>
      <c r="I265" s="65">
        <f t="shared" si="38"/>
        <v>-15000000</v>
      </c>
      <c r="J265" s="65">
        <f t="shared" si="39"/>
        <v>-100</v>
      </c>
      <c r="M265" s="247"/>
      <c r="N265" s="243">
        <f t="shared" si="35"/>
        <v>0</v>
      </c>
    </row>
    <row r="266" spans="1:14" ht="12.75">
      <c r="A266" s="87" t="s">
        <v>126</v>
      </c>
      <c r="B266" s="67" t="s">
        <v>167</v>
      </c>
      <c r="C266" s="67"/>
      <c r="D266" s="67"/>
      <c r="E266" s="65">
        <v>800000</v>
      </c>
      <c r="F266" s="65">
        <v>0</v>
      </c>
      <c r="G266" s="213">
        <f t="shared" si="36"/>
        <v>0</v>
      </c>
      <c r="H266" s="65">
        <f t="shared" si="37"/>
        <v>0</v>
      </c>
      <c r="I266" s="65">
        <f t="shared" si="38"/>
        <v>-800000</v>
      </c>
      <c r="J266" s="65">
        <f t="shared" si="39"/>
        <v>-100</v>
      </c>
      <c r="M266" s="247"/>
      <c r="N266" s="243">
        <f t="shared" si="35"/>
        <v>0</v>
      </c>
    </row>
    <row r="267" spans="1:14" ht="13.5" thickBot="1">
      <c r="A267" s="87"/>
      <c r="B267" s="67" t="s">
        <v>397</v>
      </c>
      <c r="C267" s="67"/>
      <c r="D267" s="67"/>
      <c r="E267" s="70"/>
      <c r="F267" s="70"/>
      <c r="G267" s="215"/>
      <c r="H267" s="70"/>
      <c r="I267" s="70"/>
      <c r="J267" s="70"/>
      <c r="M267" s="247"/>
      <c r="N267" s="243">
        <f t="shared" si="35"/>
        <v>0</v>
      </c>
    </row>
    <row r="268" spans="1:14" ht="13.5" thickBot="1">
      <c r="A268" s="248"/>
      <c r="B268" s="219" t="s">
        <v>398</v>
      </c>
      <c r="C268" s="219"/>
      <c r="D268" s="219"/>
      <c r="E268" s="216">
        <f>SUM(E259:E266)</f>
        <v>31028000</v>
      </c>
      <c r="F268" s="216">
        <f>SUM(F259:F266)</f>
        <v>20604200</v>
      </c>
      <c r="G268" s="216">
        <f>SUM(G259:G266)</f>
        <v>5151050</v>
      </c>
      <c r="H268" s="216">
        <f>SUM(H259:H266)</f>
        <v>25755250</v>
      </c>
      <c r="I268" s="216">
        <f>SUM(I259:I266)</f>
        <v>-5272750</v>
      </c>
      <c r="J268" s="216">
        <f>(I268/E268)*100</f>
        <v>-16.993521980146966</v>
      </c>
      <c r="M268" s="247"/>
      <c r="N268" s="243"/>
    </row>
    <row r="269" spans="1:14" ht="12.75">
      <c r="A269" s="100"/>
      <c r="B269" s="63"/>
      <c r="C269" s="63"/>
      <c r="D269" s="63"/>
      <c r="E269" s="101"/>
      <c r="F269" s="101"/>
      <c r="G269" s="101"/>
      <c r="H269" s="101"/>
      <c r="I269" s="111"/>
      <c r="J269" s="112"/>
      <c r="M269" s="247"/>
      <c r="N269" s="243">
        <f t="shared" si="35"/>
        <v>0</v>
      </c>
    </row>
    <row r="270" spans="1:14" ht="12.75">
      <c r="A270" s="100"/>
      <c r="B270" s="63"/>
      <c r="C270" s="63"/>
      <c r="D270" s="63"/>
      <c r="E270" s="101"/>
      <c r="F270" s="101"/>
      <c r="G270" s="101"/>
      <c r="H270" s="101"/>
      <c r="I270" s="111"/>
      <c r="J270" s="112"/>
      <c r="M270" s="247"/>
      <c r="N270" s="243">
        <f t="shared" si="35"/>
        <v>0</v>
      </c>
    </row>
    <row r="271" spans="1:14" ht="12.75">
      <c r="A271" s="38" t="s">
        <v>272</v>
      </c>
      <c r="B271" s="38"/>
      <c r="C271" s="38"/>
      <c r="D271" s="38"/>
      <c r="E271" s="52"/>
      <c r="F271" s="52"/>
      <c r="G271" s="52"/>
      <c r="H271" s="52"/>
      <c r="I271" s="52"/>
      <c r="J271" s="38"/>
      <c r="M271" s="247"/>
      <c r="N271" s="243">
        <f t="shared" si="35"/>
        <v>0</v>
      </c>
    </row>
    <row r="272" spans="1:14" ht="12.75">
      <c r="A272" s="40">
        <f>A2</f>
        <v>0</v>
      </c>
      <c r="B272" s="38"/>
      <c r="C272" s="38"/>
      <c r="D272" s="38"/>
      <c r="E272" s="52"/>
      <c r="F272" s="52"/>
      <c r="G272" s="52"/>
      <c r="H272" s="52"/>
      <c r="I272" s="52"/>
      <c r="J272" s="38"/>
      <c r="M272" s="247"/>
      <c r="N272" s="243">
        <f t="shared" si="35"/>
        <v>0</v>
      </c>
    </row>
    <row r="273" spans="1:14" ht="12.75">
      <c r="A273" s="40" t="str">
        <f>A3</f>
        <v>DETAILS BUDGET 2011 IN  COMPARISON WITH THE REALIZATION 2011 </v>
      </c>
      <c r="B273" s="38"/>
      <c r="C273" s="38"/>
      <c r="D273" s="38"/>
      <c r="E273" s="52"/>
      <c r="F273" s="52"/>
      <c r="G273" s="52"/>
      <c r="H273" s="52"/>
      <c r="I273" s="52"/>
      <c r="J273" s="38"/>
      <c r="M273" s="247"/>
      <c r="N273" s="243">
        <f t="shared" si="35"/>
        <v>0</v>
      </c>
    </row>
    <row r="274" spans="1:14" ht="12.75">
      <c r="A274" s="40" t="str">
        <f>A4</f>
        <v>AFFILIATION OF CIMAHI CITY</v>
      </c>
      <c r="B274" s="38"/>
      <c r="C274" s="38"/>
      <c r="D274" s="38"/>
      <c r="E274" s="52"/>
      <c r="F274" s="52"/>
      <c r="G274" s="52"/>
      <c r="H274" s="52"/>
      <c r="I274" s="52"/>
      <c r="J274" s="38"/>
      <c r="M274" s="247"/>
      <c r="N274" s="243">
        <f t="shared" si="35"/>
        <v>0</v>
      </c>
    </row>
    <row r="275" spans="1:14" ht="12.75">
      <c r="A275" s="40"/>
      <c r="B275" s="38"/>
      <c r="C275" s="38"/>
      <c r="D275" s="38"/>
      <c r="E275" s="52"/>
      <c r="F275" s="52"/>
      <c r="G275" s="52"/>
      <c r="H275" s="52"/>
      <c r="I275" s="52"/>
      <c r="J275" s="38"/>
      <c r="M275" s="247"/>
      <c r="N275" s="243">
        <f t="shared" si="35"/>
        <v>0</v>
      </c>
    </row>
    <row r="276" spans="1:14" ht="12.75">
      <c r="A276" s="300" t="s">
        <v>174</v>
      </c>
      <c r="B276" s="300" t="s">
        <v>14</v>
      </c>
      <c r="C276" s="302"/>
      <c r="D276" s="303"/>
      <c r="E276" s="309" t="str">
        <f>E6</f>
        <v>BUDGET 2011</v>
      </c>
      <c r="F276" s="311" t="str">
        <f>F6</f>
        <v>REALIZATION IN 2011</v>
      </c>
      <c r="G276" s="312"/>
      <c r="H276" s="313"/>
      <c r="I276" s="296" t="s">
        <v>157</v>
      </c>
      <c r="J276" s="297"/>
      <c r="M276" s="247"/>
      <c r="N276" s="243"/>
    </row>
    <row r="277" spans="1:14" ht="12.75">
      <c r="A277" s="301"/>
      <c r="B277" s="301"/>
      <c r="C277" s="304"/>
      <c r="D277" s="305"/>
      <c r="E277" s="310"/>
      <c r="F277" s="53" t="s">
        <v>155</v>
      </c>
      <c r="G277" s="53" t="s">
        <v>156</v>
      </c>
      <c r="H277" s="54" t="s">
        <v>1</v>
      </c>
      <c r="I277" s="298"/>
      <c r="J277" s="299"/>
      <c r="M277" s="247"/>
      <c r="N277" s="243"/>
    </row>
    <row r="278" spans="1:14" ht="12.75">
      <c r="A278" s="18" t="s">
        <v>158</v>
      </c>
      <c r="B278" s="306"/>
      <c r="C278" s="307"/>
      <c r="D278" s="308"/>
      <c r="E278" s="310"/>
      <c r="F278" s="55" t="s">
        <v>202</v>
      </c>
      <c r="G278" s="55" t="s">
        <v>203</v>
      </c>
      <c r="H278" s="56">
        <f>H8</f>
        <v>2011</v>
      </c>
      <c r="I278" s="57" t="s">
        <v>159</v>
      </c>
      <c r="J278" s="58" t="s">
        <v>7</v>
      </c>
      <c r="M278" s="247"/>
      <c r="N278" s="243"/>
    </row>
    <row r="279" spans="1:14" s="234" customFormat="1" ht="12.75">
      <c r="A279" s="93"/>
      <c r="B279" s="289">
        <v>1</v>
      </c>
      <c r="C279" s="290"/>
      <c r="D279" s="291"/>
      <c r="E279" s="56">
        <v>2</v>
      </c>
      <c r="F279" s="56">
        <v>3</v>
      </c>
      <c r="G279" s="56" t="s">
        <v>160</v>
      </c>
      <c r="H279" s="56" t="s">
        <v>161</v>
      </c>
      <c r="I279" s="56" t="s">
        <v>171</v>
      </c>
      <c r="J279" s="94" t="s">
        <v>172</v>
      </c>
      <c r="L279" s="235"/>
      <c r="M279" s="247"/>
      <c r="N279" s="243"/>
    </row>
    <row r="280" spans="1:14" ht="12.75">
      <c r="A280" s="75"/>
      <c r="B280" s="75"/>
      <c r="C280" s="75"/>
      <c r="D280" s="75"/>
      <c r="E280" s="81"/>
      <c r="F280" s="81"/>
      <c r="G280" s="81"/>
      <c r="H280" s="81"/>
      <c r="I280" s="81"/>
      <c r="J280" s="82"/>
      <c r="M280" s="247"/>
      <c r="N280" s="243">
        <f t="shared" si="35"/>
        <v>0</v>
      </c>
    </row>
    <row r="281" spans="1:14" ht="12.75">
      <c r="A281" s="83">
        <v>9.08</v>
      </c>
      <c r="B281" s="63" t="s">
        <v>388</v>
      </c>
      <c r="C281" s="67"/>
      <c r="D281" s="67"/>
      <c r="E281" s="77"/>
      <c r="F281" s="77"/>
      <c r="G281" s="77"/>
      <c r="H281" s="77"/>
      <c r="I281" s="77"/>
      <c r="J281" s="78"/>
      <c r="M281" s="247"/>
      <c r="N281" s="243">
        <f t="shared" si="35"/>
        <v>0</v>
      </c>
    </row>
    <row r="282" spans="1:15" ht="12.75">
      <c r="A282" s="87" t="s">
        <v>127</v>
      </c>
      <c r="B282" s="67" t="s">
        <v>389</v>
      </c>
      <c r="C282" s="67"/>
      <c r="D282" s="67"/>
      <c r="E282" s="65">
        <v>5500000</v>
      </c>
      <c r="F282" s="65">
        <v>5707000</v>
      </c>
      <c r="G282" s="213">
        <f>F282/12*3</f>
        <v>1426750</v>
      </c>
      <c r="H282" s="65">
        <f>+G282+F282</f>
        <v>7133750</v>
      </c>
      <c r="I282" s="65">
        <f>H282-E282</f>
        <v>1633750</v>
      </c>
      <c r="J282" s="65">
        <f>(I282/E282)*100</f>
        <v>29.704545454545457</v>
      </c>
      <c r="M282" s="247"/>
      <c r="N282" s="243">
        <f t="shared" si="35"/>
        <v>0</v>
      </c>
      <c r="O282" s="243">
        <f>N282*12</f>
        <v>0</v>
      </c>
    </row>
    <row r="283" spans="1:15" ht="12.75">
      <c r="A283" s="87" t="s">
        <v>128</v>
      </c>
      <c r="B283" s="67" t="s">
        <v>390</v>
      </c>
      <c r="C283" s="67"/>
      <c r="D283" s="67"/>
      <c r="E283" s="65">
        <v>0</v>
      </c>
      <c r="F283" s="65">
        <v>0</v>
      </c>
      <c r="G283" s="213">
        <f>F283/12*3</f>
        <v>0</v>
      </c>
      <c r="H283" s="65">
        <f>+G283+F283</f>
        <v>0</v>
      </c>
      <c r="I283" s="65">
        <f>H283-E283</f>
        <v>0</v>
      </c>
      <c r="J283" s="65" t="e">
        <f>(I283/E283)*100</f>
        <v>#DIV/0!</v>
      </c>
      <c r="M283" s="247"/>
      <c r="N283" s="243">
        <f t="shared" si="35"/>
        <v>0</v>
      </c>
      <c r="O283" s="243">
        <f>N283*12</f>
        <v>0</v>
      </c>
    </row>
    <row r="284" spans="1:15" ht="13.5" thickBot="1">
      <c r="A284" s="87"/>
      <c r="B284" s="67"/>
      <c r="C284" s="67"/>
      <c r="D284" s="67"/>
      <c r="E284" s="70"/>
      <c r="F284" s="70"/>
      <c r="G284" s="215"/>
      <c r="H284" s="70"/>
      <c r="I284" s="70"/>
      <c r="J284" s="70"/>
      <c r="M284" s="247"/>
      <c r="N284" s="243">
        <f t="shared" si="35"/>
        <v>0</v>
      </c>
      <c r="O284" s="243">
        <f>N284*12</f>
        <v>0</v>
      </c>
    </row>
    <row r="285" spans="1:15" ht="13.5" thickBot="1">
      <c r="A285" s="83"/>
      <c r="B285" s="63" t="s">
        <v>387</v>
      </c>
      <c r="C285" s="63"/>
      <c r="D285" s="63"/>
      <c r="E285" s="216">
        <f>SUM(E282:E283)</f>
        <v>5500000</v>
      </c>
      <c r="F285" s="216">
        <f>SUM(F282:F283)</f>
        <v>5707000</v>
      </c>
      <c r="G285" s="216">
        <f>SUM(G282:G283)</f>
        <v>1426750</v>
      </c>
      <c r="H285" s="216">
        <f>SUM(H282:H283)</f>
        <v>7133750</v>
      </c>
      <c r="I285" s="216">
        <f>SUM(I282:I283)</f>
        <v>1633750</v>
      </c>
      <c r="J285" s="216">
        <f>(I285/E285)*100</f>
        <v>29.704545454545457</v>
      </c>
      <c r="M285" s="247"/>
      <c r="N285" s="243">
        <f t="shared" si="35"/>
        <v>0</v>
      </c>
      <c r="O285" s="243">
        <f>N285*12</f>
        <v>0</v>
      </c>
    </row>
    <row r="286" spans="1:14" ht="12.75">
      <c r="A286" s="75"/>
      <c r="B286" s="75"/>
      <c r="C286" s="75"/>
      <c r="D286" s="75"/>
      <c r="E286" s="137"/>
      <c r="F286" s="137"/>
      <c r="G286" s="137"/>
      <c r="H286" s="137"/>
      <c r="I286" s="137"/>
      <c r="J286" s="138"/>
      <c r="M286" s="247"/>
      <c r="N286" s="243">
        <f t="shared" si="35"/>
        <v>0</v>
      </c>
    </row>
    <row r="287" spans="1:14" ht="12.75">
      <c r="A287" s="83">
        <v>9.09</v>
      </c>
      <c r="B287" s="63" t="s">
        <v>386</v>
      </c>
      <c r="C287" s="67"/>
      <c r="D287" s="67"/>
      <c r="E287" s="77"/>
      <c r="F287" s="77"/>
      <c r="G287" s="77"/>
      <c r="H287" s="77"/>
      <c r="I287" s="77"/>
      <c r="J287" s="78"/>
      <c r="M287" s="247"/>
      <c r="N287" s="243">
        <f t="shared" si="35"/>
        <v>0</v>
      </c>
    </row>
    <row r="288" spans="1:14" ht="12.75">
      <c r="A288" s="87" t="s">
        <v>129</v>
      </c>
      <c r="B288" s="67" t="s">
        <v>385</v>
      </c>
      <c r="C288" s="67"/>
      <c r="D288" s="67"/>
      <c r="E288" s="65">
        <v>1500000</v>
      </c>
      <c r="F288" s="65">
        <v>0</v>
      </c>
      <c r="G288" s="213">
        <f>F288/12*3</f>
        <v>0</v>
      </c>
      <c r="H288" s="65">
        <f>+G288+F288</f>
        <v>0</v>
      </c>
      <c r="I288" s="65">
        <f>H288-E288</f>
        <v>-1500000</v>
      </c>
      <c r="J288" s="65">
        <f>(I288/E288)*100</f>
        <v>-100</v>
      </c>
      <c r="M288" s="247"/>
      <c r="N288" s="243">
        <f t="shared" si="35"/>
        <v>0</v>
      </c>
    </row>
    <row r="289" spans="1:14" ht="12.75">
      <c r="A289" s="87" t="s">
        <v>130</v>
      </c>
      <c r="B289" s="67" t="s">
        <v>384</v>
      </c>
      <c r="C289" s="67"/>
      <c r="D289" s="67"/>
      <c r="E289" s="65">
        <v>0</v>
      </c>
      <c r="F289" s="65">
        <v>0</v>
      </c>
      <c r="G289" s="213">
        <f>F289/12*3</f>
        <v>0</v>
      </c>
      <c r="H289" s="65">
        <f>+G289+F289</f>
        <v>0</v>
      </c>
      <c r="I289" s="65">
        <f>H289-E289</f>
        <v>0</v>
      </c>
      <c r="J289" s="65" t="e">
        <f>(I289/E289)*100</f>
        <v>#DIV/0!</v>
      </c>
      <c r="M289" s="247"/>
      <c r="N289" s="243">
        <f t="shared" si="35"/>
        <v>0</v>
      </c>
    </row>
    <row r="290" spans="1:14" ht="12.75">
      <c r="A290" s="87" t="s">
        <v>131</v>
      </c>
      <c r="B290" s="67" t="s">
        <v>383</v>
      </c>
      <c r="C290" s="67"/>
      <c r="D290" s="67"/>
      <c r="E290" s="65">
        <v>18000000</v>
      </c>
      <c r="F290" s="65">
        <v>0</v>
      </c>
      <c r="G290" s="213">
        <f>F290/12*3</f>
        <v>0</v>
      </c>
      <c r="H290" s="65">
        <f>+G290+F290</f>
        <v>0</v>
      </c>
      <c r="I290" s="65">
        <f>H290-E290</f>
        <v>-18000000</v>
      </c>
      <c r="J290" s="65">
        <f>(I290/E290)*100</f>
        <v>-100</v>
      </c>
      <c r="M290" s="247"/>
      <c r="N290" s="243">
        <f t="shared" si="35"/>
        <v>0</v>
      </c>
    </row>
    <row r="291" spans="1:14" ht="12.75">
      <c r="A291" s="87" t="s">
        <v>132</v>
      </c>
      <c r="B291" s="67" t="s">
        <v>382</v>
      </c>
      <c r="C291" s="67"/>
      <c r="D291" s="67"/>
      <c r="E291" s="65">
        <v>0</v>
      </c>
      <c r="F291" s="65">
        <v>0</v>
      </c>
      <c r="G291" s="213">
        <f>F291/12*3</f>
        <v>0</v>
      </c>
      <c r="H291" s="65">
        <f>+G291+F291</f>
        <v>0</v>
      </c>
      <c r="I291" s="65">
        <f>H291-E291</f>
        <v>0</v>
      </c>
      <c r="J291" s="65" t="e">
        <f>(I291/E291)*100</f>
        <v>#DIV/0!</v>
      </c>
      <c r="M291" s="247"/>
      <c r="N291" s="243">
        <f aca="true" t="shared" si="40" ref="N291:N318">M291*10%+M291</f>
        <v>0</v>
      </c>
    </row>
    <row r="292" spans="1:14" ht="12.75">
      <c r="A292" s="87" t="s">
        <v>133</v>
      </c>
      <c r="B292" s="67" t="s">
        <v>381</v>
      </c>
      <c r="C292" s="67"/>
      <c r="D292" s="67"/>
      <c r="E292" s="65">
        <v>0</v>
      </c>
      <c r="F292" s="65">
        <v>0</v>
      </c>
      <c r="G292" s="213">
        <f>F292/12*3</f>
        <v>0</v>
      </c>
      <c r="H292" s="65">
        <f>+G292+F292</f>
        <v>0</v>
      </c>
      <c r="I292" s="65">
        <f>H292-E292</f>
        <v>0</v>
      </c>
      <c r="J292" s="65" t="e">
        <f>(I292/E292)*100</f>
        <v>#DIV/0!</v>
      </c>
      <c r="M292" s="247"/>
      <c r="N292" s="243">
        <f t="shared" si="40"/>
        <v>0</v>
      </c>
    </row>
    <row r="293" spans="1:14" ht="13.5" thickBot="1">
      <c r="A293" s="87"/>
      <c r="B293" s="67"/>
      <c r="C293" s="67"/>
      <c r="D293" s="67"/>
      <c r="E293" s="70"/>
      <c r="F293" s="70"/>
      <c r="G293" s="215"/>
      <c r="H293" s="70"/>
      <c r="I293" s="70"/>
      <c r="J293" s="70"/>
      <c r="M293" s="247"/>
      <c r="N293" s="243">
        <f t="shared" si="40"/>
        <v>0</v>
      </c>
    </row>
    <row r="294" spans="1:14" ht="13.5" thickBot="1">
      <c r="A294" s="83"/>
      <c r="B294" s="63" t="s">
        <v>380</v>
      </c>
      <c r="C294" s="63"/>
      <c r="D294" s="63"/>
      <c r="E294" s="216">
        <f>SUM(E288:E292)</f>
        <v>19500000</v>
      </c>
      <c r="F294" s="216">
        <f>SUM(F288:F292)</f>
        <v>0</v>
      </c>
      <c r="G294" s="216">
        <f>SUM(G288:G292)</f>
        <v>0</v>
      </c>
      <c r="H294" s="216">
        <f>SUM(H288:H292)</f>
        <v>0</v>
      </c>
      <c r="I294" s="216">
        <f>SUM(I288:I292)</f>
        <v>-19500000</v>
      </c>
      <c r="J294" s="216">
        <f>(I294/E294)*100</f>
        <v>-100</v>
      </c>
      <c r="M294" s="247"/>
      <c r="N294" s="243">
        <f t="shared" si="40"/>
        <v>0</v>
      </c>
    </row>
    <row r="295" spans="1:14" ht="12.75">
      <c r="A295" s="75"/>
      <c r="B295" s="75"/>
      <c r="C295" s="75"/>
      <c r="D295" s="75"/>
      <c r="E295" s="137"/>
      <c r="F295" s="137"/>
      <c r="G295" s="137"/>
      <c r="H295" s="137"/>
      <c r="I295" s="137"/>
      <c r="J295" s="138"/>
      <c r="M295" s="247"/>
      <c r="N295" s="243">
        <f t="shared" si="40"/>
        <v>0</v>
      </c>
    </row>
    <row r="296" spans="1:14" ht="12.75">
      <c r="A296" s="113">
        <v>9.1</v>
      </c>
      <c r="B296" s="63" t="s">
        <v>379</v>
      </c>
      <c r="C296" s="67"/>
      <c r="D296" s="67"/>
      <c r="E296" s="77"/>
      <c r="F296" s="77"/>
      <c r="G296" s="77"/>
      <c r="H296" s="77"/>
      <c r="I296" s="77"/>
      <c r="J296" s="78"/>
      <c r="M296" s="247"/>
      <c r="N296" s="243">
        <f t="shared" si="40"/>
        <v>0</v>
      </c>
    </row>
    <row r="297" spans="1:14" ht="12.75">
      <c r="A297" s="87" t="s">
        <v>134</v>
      </c>
      <c r="B297" s="67" t="s">
        <v>378</v>
      </c>
      <c r="C297" s="67"/>
      <c r="D297" s="67"/>
      <c r="E297" s="65">
        <v>0</v>
      </c>
      <c r="F297" s="65">
        <v>0</v>
      </c>
      <c r="G297" s="213">
        <f aca="true" t="shared" si="41" ref="G297:G305">F297/12*3</f>
        <v>0</v>
      </c>
      <c r="H297" s="65">
        <f aca="true" t="shared" si="42" ref="H297:H305">+G297+F297</f>
        <v>0</v>
      </c>
      <c r="I297" s="65">
        <f aca="true" t="shared" si="43" ref="I297:I305">H297-E297</f>
        <v>0</v>
      </c>
      <c r="J297" s="65" t="e">
        <f aca="true" t="shared" si="44" ref="J297:J305">(I297/E297)*100</f>
        <v>#DIV/0!</v>
      </c>
      <c r="M297" s="247"/>
      <c r="N297" s="243">
        <f t="shared" si="40"/>
        <v>0</v>
      </c>
    </row>
    <row r="298" spans="1:14" ht="12.75">
      <c r="A298" s="87" t="s">
        <v>135</v>
      </c>
      <c r="B298" s="67" t="s">
        <v>377</v>
      </c>
      <c r="C298" s="67"/>
      <c r="D298" s="67"/>
      <c r="E298" s="65">
        <v>0</v>
      </c>
      <c r="F298" s="65">
        <v>0</v>
      </c>
      <c r="G298" s="213">
        <f t="shared" si="41"/>
        <v>0</v>
      </c>
      <c r="H298" s="65">
        <f t="shared" si="42"/>
        <v>0</v>
      </c>
      <c r="I298" s="65">
        <f t="shared" si="43"/>
        <v>0</v>
      </c>
      <c r="J298" s="65" t="e">
        <f t="shared" si="44"/>
        <v>#DIV/0!</v>
      </c>
      <c r="M298" s="247"/>
      <c r="N298" s="243">
        <f t="shared" si="40"/>
        <v>0</v>
      </c>
    </row>
    <row r="299" spans="1:14" ht="12.75">
      <c r="A299" s="87" t="s">
        <v>136</v>
      </c>
      <c r="B299" s="67" t="s">
        <v>376</v>
      </c>
      <c r="C299" s="67"/>
      <c r="D299" s="67"/>
      <c r="E299" s="65">
        <v>1500000</v>
      </c>
      <c r="F299" s="65">
        <v>0</v>
      </c>
      <c r="G299" s="213">
        <f t="shared" si="41"/>
        <v>0</v>
      </c>
      <c r="H299" s="65">
        <f t="shared" si="42"/>
        <v>0</v>
      </c>
      <c r="I299" s="65">
        <f t="shared" si="43"/>
        <v>-1500000</v>
      </c>
      <c r="J299" s="65">
        <f t="shared" si="44"/>
        <v>-100</v>
      </c>
      <c r="M299" s="247"/>
      <c r="N299" s="243">
        <f t="shared" si="40"/>
        <v>0</v>
      </c>
    </row>
    <row r="300" spans="1:14" ht="12.75">
      <c r="A300" s="87" t="s">
        <v>137</v>
      </c>
      <c r="B300" s="67" t="s">
        <v>375</v>
      </c>
      <c r="C300" s="67"/>
      <c r="D300" s="67"/>
      <c r="E300" s="65">
        <v>600000</v>
      </c>
      <c r="F300" s="65">
        <v>0</v>
      </c>
      <c r="G300" s="213">
        <f t="shared" si="41"/>
        <v>0</v>
      </c>
      <c r="H300" s="65">
        <f t="shared" si="42"/>
        <v>0</v>
      </c>
      <c r="I300" s="65">
        <f t="shared" si="43"/>
        <v>-600000</v>
      </c>
      <c r="J300" s="65">
        <f t="shared" si="44"/>
        <v>-100</v>
      </c>
      <c r="M300" s="247"/>
      <c r="N300" s="243">
        <f t="shared" si="40"/>
        <v>0</v>
      </c>
    </row>
    <row r="301" spans="1:15" ht="12.75">
      <c r="A301" s="87" t="s">
        <v>138</v>
      </c>
      <c r="B301" s="67" t="s">
        <v>374</v>
      </c>
      <c r="C301" s="67"/>
      <c r="D301" s="67"/>
      <c r="E301" s="65">
        <v>770000</v>
      </c>
      <c r="F301" s="65">
        <v>650000</v>
      </c>
      <c r="G301" s="213">
        <f t="shared" si="41"/>
        <v>162500</v>
      </c>
      <c r="H301" s="65">
        <f t="shared" si="42"/>
        <v>812500</v>
      </c>
      <c r="I301" s="65">
        <f t="shared" si="43"/>
        <v>42500</v>
      </c>
      <c r="J301" s="65">
        <f t="shared" si="44"/>
        <v>5.51948051948052</v>
      </c>
      <c r="M301" s="247"/>
      <c r="N301" s="243">
        <f t="shared" si="40"/>
        <v>0</v>
      </c>
      <c r="O301" s="243">
        <f>N301*12</f>
        <v>0</v>
      </c>
    </row>
    <row r="302" spans="1:15" ht="12.75">
      <c r="A302" s="87" t="s">
        <v>168</v>
      </c>
      <c r="B302" s="67" t="s">
        <v>373</v>
      </c>
      <c r="C302" s="67"/>
      <c r="D302" s="67"/>
      <c r="E302" s="65">
        <v>500000</v>
      </c>
      <c r="F302" s="65">
        <v>0</v>
      </c>
      <c r="G302" s="213">
        <f t="shared" si="41"/>
        <v>0</v>
      </c>
      <c r="H302" s="65">
        <f t="shared" si="42"/>
        <v>0</v>
      </c>
      <c r="I302" s="65">
        <f t="shared" si="43"/>
        <v>-500000</v>
      </c>
      <c r="J302" s="65">
        <f t="shared" si="44"/>
        <v>-100</v>
      </c>
      <c r="M302" s="247"/>
      <c r="N302" s="243">
        <f t="shared" si="40"/>
        <v>0</v>
      </c>
      <c r="O302" s="243">
        <f>N302*12</f>
        <v>0</v>
      </c>
    </row>
    <row r="303" spans="1:15" ht="12.75">
      <c r="A303" s="87" t="s">
        <v>199</v>
      </c>
      <c r="B303" s="67" t="s">
        <v>279</v>
      </c>
      <c r="C303" s="67"/>
      <c r="D303" s="67"/>
      <c r="E303" s="65">
        <v>0</v>
      </c>
      <c r="F303" s="65">
        <v>5250000</v>
      </c>
      <c r="G303" s="213">
        <f t="shared" si="41"/>
        <v>1312500</v>
      </c>
      <c r="H303" s="65">
        <f t="shared" si="42"/>
        <v>6562500</v>
      </c>
      <c r="I303" s="65">
        <f t="shared" si="43"/>
        <v>6562500</v>
      </c>
      <c r="J303" s="65" t="e">
        <f t="shared" si="44"/>
        <v>#DIV/0!</v>
      </c>
      <c r="M303" s="247"/>
      <c r="N303" s="243">
        <f t="shared" si="40"/>
        <v>0</v>
      </c>
      <c r="O303" s="243">
        <f>N303*12</f>
        <v>0</v>
      </c>
    </row>
    <row r="304" spans="1:15" ht="12.75">
      <c r="A304" s="87" t="s">
        <v>200</v>
      </c>
      <c r="B304" s="67" t="s">
        <v>280</v>
      </c>
      <c r="C304" s="67"/>
      <c r="D304" s="67"/>
      <c r="E304" s="65">
        <v>5610000</v>
      </c>
      <c r="F304" s="65">
        <v>0</v>
      </c>
      <c r="G304" s="213">
        <f t="shared" si="41"/>
        <v>0</v>
      </c>
      <c r="H304" s="65">
        <f t="shared" si="42"/>
        <v>0</v>
      </c>
      <c r="I304" s="65">
        <f t="shared" si="43"/>
        <v>-5610000</v>
      </c>
      <c r="J304" s="65">
        <f t="shared" si="44"/>
        <v>-100</v>
      </c>
      <c r="M304" s="247"/>
      <c r="N304" s="243">
        <f t="shared" si="40"/>
        <v>0</v>
      </c>
      <c r="O304" s="243">
        <f>N304*12</f>
        <v>0</v>
      </c>
    </row>
    <row r="305" spans="1:15" ht="12.75">
      <c r="A305" s="87" t="s">
        <v>139</v>
      </c>
      <c r="B305" s="67" t="s">
        <v>281</v>
      </c>
      <c r="C305" s="67"/>
      <c r="D305" s="67"/>
      <c r="E305" s="65">
        <v>0</v>
      </c>
      <c r="F305" s="65">
        <f>1749700+15000</f>
        <v>1764700</v>
      </c>
      <c r="G305" s="213">
        <f t="shared" si="41"/>
        <v>441175</v>
      </c>
      <c r="H305" s="65">
        <f t="shared" si="42"/>
        <v>2205875</v>
      </c>
      <c r="I305" s="65">
        <f t="shared" si="43"/>
        <v>2205875</v>
      </c>
      <c r="J305" s="65" t="e">
        <f t="shared" si="44"/>
        <v>#DIV/0!</v>
      </c>
      <c r="M305" s="247"/>
      <c r="N305" s="243">
        <f t="shared" si="40"/>
        <v>0</v>
      </c>
      <c r="O305" s="243">
        <f>N305*12</f>
        <v>0</v>
      </c>
    </row>
    <row r="306" spans="1:14" ht="13.5" thickBot="1">
      <c r="A306" s="87"/>
      <c r="B306" s="67"/>
      <c r="C306" s="67"/>
      <c r="D306" s="67"/>
      <c r="E306" s="70"/>
      <c r="F306" s="70"/>
      <c r="G306" s="215"/>
      <c r="H306" s="70"/>
      <c r="I306" s="70"/>
      <c r="J306" s="70"/>
      <c r="M306" s="247"/>
      <c r="N306" s="243">
        <f t="shared" si="40"/>
        <v>0</v>
      </c>
    </row>
    <row r="307" spans="1:14" ht="13.5" thickBot="1">
      <c r="A307" s="113"/>
      <c r="B307" s="63" t="s">
        <v>372</v>
      </c>
      <c r="C307" s="63"/>
      <c r="D307" s="63"/>
      <c r="E307" s="216">
        <f>SUM(E297:E305)</f>
        <v>8980000</v>
      </c>
      <c r="F307" s="216">
        <f>SUM(F297:F305)</f>
        <v>7664700</v>
      </c>
      <c r="G307" s="216">
        <f>SUM(G297:G305)</f>
        <v>1916175</v>
      </c>
      <c r="H307" s="216">
        <f>SUM(H297:H305)</f>
        <v>9580875</v>
      </c>
      <c r="I307" s="216">
        <f>SUM(H307-E307)</f>
        <v>600875</v>
      </c>
      <c r="J307" s="216">
        <f>(I307/E307)*100</f>
        <v>6.6912583518930955</v>
      </c>
      <c r="M307" s="247"/>
      <c r="N307" s="243"/>
    </row>
    <row r="308" spans="1:14" ht="13.5" thickBot="1">
      <c r="A308" s="252"/>
      <c r="B308" s="67"/>
      <c r="C308" s="67"/>
      <c r="D308" s="67"/>
      <c r="E308" s="253"/>
      <c r="F308" s="253"/>
      <c r="G308" s="253"/>
      <c r="H308" s="253"/>
      <c r="I308" s="128">
        <f>SUM(H308-E308)</f>
        <v>0</v>
      </c>
      <c r="J308" s="254"/>
      <c r="M308" s="247"/>
      <c r="N308" s="243"/>
    </row>
    <row r="309" spans="1:14" ht="13.5" thickBot="1">
      <c r="A309" s="292" t="s">
        <v>371</v>
      </c>
      <c r="B309" s="293"/>
      <c r="C309" s="293"/>
      <c r="D309" s="294"/>
      <c r="E309" s="216">
        <f>E159+E188+E239+E248+E256+E268+E285+E294+E307</f>
        <v>866259098</v>
      </c>
      <c r="F309" s="216">
        <f>F159+F188+F239+F248+F256+F268+F285+F294+F307</f>
        <v>531143870</v>
      </c>
      <c r="G309" s="216">
        <f>G159+G188+G239+G248+G256+G268+G285+G294+G307</f>
        <v>132785967.5</v>
      </c>
      <c r="H309" s="216">
        <f>H159+H188+H239+H248+H256+H268+H285+H294+H307</f>
        <v>663929837.5</v>
      </c>
      <c r="I309" s="216">
        <f>SUM(H309-E309)</f>
        <v>-202329260.5</v>
      </c>
      <c r="J309" s="216">
        <f>(I309/E309)*100</f>
        <v>-23.35666787998341</v>
      </c>
      <c r="M309" s="247"/>
      <c r="N309" s="243"/>
    </row>
    <row r="310" spans="1:14" ht="12.75">
      <c r="A310" s="114"/>
      <c r="B310" s="115"/>
      <c r="C310" s="115"/>
      <c r="D310" s="115"/>
      <c r="E310" s="152"/>
      <c r="F310" s="152"/>
      <c r="G310" s="152"/>
      <c r="H310" s="152"/>
      <c r="I310" s="152"/>
      <c r="J310" s="155"/>
      <c r="M310" s="247"/>
      <c r="N310" s="243">
        <f t="shared" si="40"/>
        <v>0</v>
      </c>
    </row>
    <row r="311" spans="1:14" ht="12.75">
      <c r="A311" s="116" t="s">
        <v>169</v>
      </c>
      <c r="B311" s="117" t="s">
        <v>369</v>
      </c>
      <c r="C311" s="118"/>
      <c r="D311" s="79"/>
      <c r="E311" s="106"/>
      <c r="F311" s="106"/>
      <c r="G311" s="106"/>
      <c r="H311" s="106"/>
      <c r="I311" s="106"/>
      <c r="J311" s="107"/>
      <c r="M311" s="247"/>
      <c r="N311" s="243">
        <f t="shared" si="40"/>
        <v>0</v>
      </c>
    </row>
    <row r="312" spans="1:14" ht="12.75">
      <c r="A312" s="119">
        <v>3</v>
      </c>
      <c r="B312" s="120" t="s">
        <v>370</v>
      </c>
      <c r="C312" s="121"/>
      <c r="D312" s="122"/>
      <c r="E312" s="85"/>
      <c r="F312" s="65"/>
      <c r="G312" s="65"/>
      <c r="H312" s="65"/>
      <c r="I312" s="65"/>
      <c r="J312" s="45"/>
      <c r="M312" s="247"/>
      <c r="N312" s="243">
        <f t="shared" si="40"/>
        <v>0</v>
      </c>
    </row>
    <row r="313" spans="1:14" ht="12.75">
      <c r="A313" s="123">
        <v>3.01</v>
      </c>
      <c r="B313" s="124" t="s">
        <v>282</v>
      </c>
      <c r="C313" s="121"/>
      <c r="D313" s="121"/>
      <c r="E313" s="65">
        <v>0</v>
      </c>
      <c r="F313" s="65">
        <v>0</v>
      </c>
      <c r="G313" s="213">
        <f aca="true" t="shared" si="45" ref="G313:G318">F313/12*3</f>
        <v>0</v>
      </c>
      <c r="H313" s="65">
        <f aca="true" t="shared" si="46" ref="H313:H318">+G313+F313</f>
        <v>0</v>
      </c>
      <c r="I313" s="65">
        <f aca="true" t="shared" si="47" ref="I313:I318">H313-E313</f>
        <v>0</v>
      </c>
      <c r="J313" s="65" t="e">
        <f aca="true" t="shared" si="48" ref="J313:J318">(I313/E313)*100</f>
        <v>#DIV/0!</v>
      </c>
      <c r="M313" s="247"/>
      <c r="N313" s="243">
        <f t="shared" si="40"/>
        <v>0</v>
      </c>
    </row>
    <row r="314" spans="1:14" ht="12.75">
      <c r="A314" s="125">
        <v>3.02</v>
      </c>
      <c r="B314" s="121" t="s">
        <v>283</v>
      </c>
      <c r="C314" s="121"/>
      <c r="D314" s="121"/>
      <c r="E314" s="65">
        <v>0</v>
      </c>
      <c r="F314" s="65">
        <v>0</v>
      </c>
      <c r="G314" s="213">
        <f t="shared" si="45"/>
        <v>0</v>
      </c>
      <c r="H314" s="65">
        <f t="shared" si="46"/>
        <v>0</v>
      </c>
      <c r="I314" s="65">
        <f t="shared" si="47"/>
        <v>0</v>
      </c>
      <c r="J314" s="65" t="e">
        <f t="shared" si="48"/>
        <v>#DIV/0!</v>
      </c>
      <c r="M314" s="247"/>
      <c r="N314" s="243">
        <f t="shared" si="40"/>
        <v>0</v>
      </c>
    </row>
    <row r="315" spans="1:15" ht="12.75">
      <c r="A315" s="125">
        <v>3.03</v>
      </c>
      <c r="B315" s="121" t="s">
        <v>284</v>
      </c>
      <c r="C315" s="121"/>
      <c r="D315" s="121"/>
      <c r="E315" s="65">
        <v>6000000</v>
      </c>
      <c r="F315" s="65">
        <f>500000*9</f>
        <v>4500000</v>
      </c>
      <c r="G315" s="213">
        <f>F315/9*3</f>
        <v>1500000</v>
      </c>
      <c r="H315" s="65">
        <f t="shared" si="46"/>
        <v>6000000</v>
      </c>
      <c r="I315" s="65">
        <f t="shared" si="47"/>
        <v>0</v>
      </c>
      <c r="J315" s="65">
        <f t="shared" si="48"/>
        <v>0</v>
      </c>
      <c r="M315" s="247"/>
      <c r="N315" s="243">
        <v>500000</v>
      </c>
      <c r="O315" s="243">
        <f>N315*12</f>
        <v>6000000</v>
      </c>
    </row>
    <row r="316" spans="1:14" ht="12.75">
      <c r="A316" s="125">
        <v>3.04</v>
      </c>
      <c r="B316" s="121" t="s">
        <v>285</v>
      </c>
      <c r="C316" s="121"/>
      <c r="D316" s="121"/>
      <c r="E316" s="65">
        <v>10200000</v>
      </c>
      <c r="F316" s="65">
        <v>0</v>
      </c>
      <c r="G316" s="213">
        <f t="shared" si="45"/>
        <v>0</v>
      </c>
      <c r="H316" s="65">
        <f t="shared" si="46"/>
        <v>0</v>
      </c>
      <c r="I316" s="65">
        <f t="shared" si="47"/>
        <v>-10200000</v>
      </c>
      <c r="J316" s="65">
        <f t="shared" si="48"/>
        <v>-100</v>
      </c>
      <c r="M316" s="247"/>
      <c r="N316" s="243">
        <f t="shared" si="40"/>
        <v>0</v>
      </c>
    </row>
    <row r="317" spans="1:14" ht="12.75">
      <c r="A317" s="125">
        <v>3.05</v>
      </c>
      <c r="B317" s="121" t="s">
        <v>286</v>
      </c>
      <c r="C317" s="121"/>
      <c r="D317" s="121"/>
      <c r="E317" s="65">
        <v>5450000</v>
      </c>
      <c r="F317" s="65">
        <v>0</v>
      </c>
      <c r="G317" s="213">
        <f t="shared" si="45"/>
        <v>0</v>
      </c>
      <c r="H317" s="65">
        <f t="shared" si="46"/>
        <v>0</v>
      </c>
      <c r="I317" s="65">
        <f t="shared" si="47"/>
        <v>-5450000</v>
      </c>
      <c r="J317" s="65">
        <f t="shared" si="48"/>
        <v>-100</v>
      </c>
      <c r="M317" s="247"/>
      <c r="N317" s="243">
        <f t="shared" si="40"/>
        <v>0</v>
      </c>
    </row>
    <row r="318" spans="1:14" ht="12.75">
      <c r="A318" s="125">
        <v>3.06</v>
      </c>
      <c r="B318" s="121" t="s">
        <v>287</v>
      </c>
      <c r="C318" s="121"/>
      <c r="D318" s="121"/>
      <c r="E318" s="65">
        <v>6875000</v>
      </c>
      <c r="F318" s="65">
        <v>0</v>
      </c>
      <c r="G318" s="213">
        <f t="shared" si="45"/>
        <v>0</v>
      </c>
      <c r="H318" s="65">
        <f t="shared" si="46"/>
        <v>0</v>
      </c>
      <c r="I318" s="65">
        <f t="shared" si="47"/>
        <v>-6875000</v>
      </c>
      <c r="J318" s="65">
        <f t="shared" si="48"/>
        <v>-100</v>
      </c>
      <c r="M318" s="247"/>
      <c r="N318" s="243">
        <f t="shared" si="40"/>
        <v>0</v>
      </c>
    </row>
    <row r="319" spans="1:13" ht="13.5" thickBot="1">
      <c r="A319" s="125"/>
      <c r="B319" s="121"/>
      <c r="C319" s="121"/>
      <c r="D319" s="121"/>
      <c r="E319" s="70"/>
      <c r="F319" s="70"/>
      <c r="G319" s="215"/>
      <c r="H319" s="70"/>
      <c r="I319" s="70"/>
      <c r="J319" s="70"/>
      <c r="M319" s="247"/>
    </row>
    <row r="320" spans="1:13" ht="13.5" thickBot="1">
      <c r="A320" s="255"/>
      <c r="B320" s="256" t="s">
        <v>368</v>
      </c>
      <c r="C320" s="256"/>
      <c r="D320" s="256"/>
      <c r="E320" s="216">
        <f>SUM(E313:E318)</f>
        <v>28525000</v>
      </c>
      <c r="F320" s="216">
        <f>SUM(F313:F318)</f>
        <v>4500000</v>
      </c>
      <c r="G320" s="216">
        <f>SUM(G313:G318)</f>
        <v>1500000</v>
      </c>
      <c r="H320" s="216">
        <f>SUM(H313:H318)</f>
        <v>6000000</v>
      </c>
      <c r="I320" s="216">
        <f>SUM(H320-E320)</f>
        <v>-22525000</v>
      </c>
      <c r="J320" s="216">
        <f>(I320/E320)*100</f>
        <v>-78.965819456617</v>
      </c>
      <c r="M320" s="247"/>
    </row>
    <row r="321" spans="1:13" ht="13.5" thickBot="1">
      <c r="A321" s="126"/>
      <c r="B321" s="127"/>
      <c r="C321" s="127"/>
      <c r="D321" s="127"/>
      <c r="E321" s="101"/>
      <c r="F321" s="101"/>
      <c r="G321" s="101"/>
      <c r="H321" s="101"/>
      <c r="I321" s="128"/>
      <c r="J321" s="102"/>
      <c r="M321" s="247"/>
    </row>
    <row r="322" spans="1:13" ht="13.5" thickBot="1">
      <c r="A322" s="295" t="s">
        <v>367</v>
      </c>
      <c r="B322" s="287"/>
      <c r="C322" s="287"/>
      <c r="D322" s="288"/>
      <c r="E322" s="216">
        <f>E309+E320</f>
        <v>894784098</v>
      </c>
      <c r="F322" s="216">
        <f>F309+F320</f>
        <v>535643870</v>
      </c>
      <c r="G322" s="216">
        <f>G309+G320</f>
        <v>134285967.5</v>
      </c>
      <c r="H322" s="216">
        <f>H309+H320</f>
        <v>669929837.5</v>
      </c>
      <c r="I322" s="216">
        <f>SUM(H322-E322)</f>
        <v>-224854260.5</v>
      </c>
      <c r="J322" s="216">
        <f>(I322/E322)*100</f>
        <v>-25.12944306929335</v>
      </c>
      <c r="M322" s="247"/>
    </row>
    <row r="323" spans="1:13" ht="13.5" thickBot="1">
      <c r="A323" s="257"/>
      <c r="B323" s="257"/>
      <c r="C323" s="257"/>
      <c r="D323" s="258"/>
      <c r="E323" s="128"/>
      <c r="F323" s="128"/>
      <c r="G323" s="128"/>
      <c r="H323" s="128"/>
      <c r="I323" s="128"/>
      <c r="J323" s="128"/>
      <c r="M323" s="247"/>
    </row>
    <row r="324" spans="1:13" ht="13.5" thickBot="1">
      <c r="A324" s="286" t="s">
        <v>366</v>
      </c>
      <c r="B324" s="287"/>
      <c r="C324" s="287"/>
      <c r="D324" s="288"/>
      <c r="E324" s="216">
        <f>+E132-E322</f>
        <v>287811387</v>
      </c>
      <c r="F324" s="216">
        <f>+F132-F322</f>
        <v>58640104</v>
      </c>
      <c r="G324" s="216">
        <f>+G132-G322</f>
        <v>14285026</v>
      </c>
      <c r="H324" s="216">
        <f>+H132-H322</f>
        <v>72925130</v>
      </c>
      <c r="I324" s="216">
        <f>SUM(H324-E324)</f>
        <v>-214886257</v>
      </c>
      <c r="J324" s="216">
        <f>(I324/E324)*100</f>
        <v>-74.66218040914413</v>
      </c>
      <c r="M324" s="247"/>
    </row>
    <row r="325" spans="1:13" ht="12.75">
      <c r="A325" s="259"/>
      <c r="B325" s="260"/>
      <c r="C325" s="260"/>
      <c r="D325" s="261"/>
      <c r="E325" s="229"/>
      <c r="F325" s="229"/>
      <c r="G325" s="229"/>
      <c r="H325" s="229"/>
      <c r="I325" s="229"/>
      <c r="J325" s="229"/>
      <c r="M325" s="247"/>
    </row>
    <row r="326" spans="1:13" ht="12.75">
      <c r="A326" s="286" t="s">
        <v>364</v>
      </c>
      <c r="B326" s="287" t="s">
        <v>140</v>
      </c>
      <c r="C326" s="287"/>
      <c r="D326" s="288"/>
      <c r="E326" s="233">
        <v>0</v>
      </c>
      <c r="F326" s="233">
        <v>0</v>
      </c>
      <c r="G326" s="233">
        <v>0</v>
      </c>
      <c r="H326" s="233">
        <f>+F326</f>
        <v>0</v>
      </c>
      <c r="I326" s="233">
        <f>SUM(H326-E326)</f>
        <v>0</v>
      </c>
      <c r="J326" s="233" t="e">
        <f>(I326/E326)*100</f>
        <v>#DIV/0!</v>
      </c>
      <c r="M326" s="247"/>
    </row>
    <row r="327" spans="1:13" ht="12.75">
      <c r="A327" s="286" t="s">
        <v>365</v>
      </c>
      <c r="B327" s="287" t="s">
        <v>141</v>
      </c>
      <c r="C327" s="287"/>
      <c r="D327" s="288"/>
      <c r="E327" s="233">
        <f>+E326+E324</f>
        <v>287811387</v>
      </c>
      <c r="F327" s="233">
        <f>+F326+F324</f>
        <v>58640104</v>
      </c>
      <c r="G327" s="233">
        <f>+G326+G324</f>
        <v>14285026</v>
      </c>
      <c r="H327" s="233">
        <f>+H326+H324</f>
        <v>72925130</v>
      </c>
      <c r="I327" s="233">
        <f>SUM(H327-E327)</f>
        <v>-214886257</v>
      </c>
      <c r="J327" s="233">
        <f>(I327/E327)*100</f>
        <v>-74.66218040914413</v>
      </c>
      <c r="M327" s="247"/>
    </row>
    <row r="328" ht="12.75">
      <c r="M328" s="247"/>
    </row>
    <row r="329" spans="1:8" ht="19.5" customHeight="1">
      <c r="A329" s="43" t="s">
        <v>628</v>
      </c>
      <c r="B329" s="262"/>
      <c r="C329" s="263"/>
      <c r="D329" s="264"/>
      <c r="E329" s="50">
        <f>E159/E132</f>
        <v>0.4712778790965873</v>
      </c>
      <c r="F329" s="50">
        <f>F159/F132</f>
        <v>0.5924142588438704</v>
      </c>
      <c r="G329" s="50">
        <f>G159/G132</f>
        <v>0.5924142588438704</v>
      </c>
      <c r="H329" s="50">
        <f>H159/H132</f>
        <v>0.5924142588438704</v>
      </c>
    </row>
    <row r="330" spans="1:8" ht="19.5" customHeight="1">
      <c r="A330" s="43" t="s">
        <v>363</v>
      </c>
      <c r="B330" s="262"/>
      <c r="C330" s="263"/>
      <c r="D330" s="264"/>
      <c r="E330" s="50">
        <f>(E309-E159)/E132</f>
        <v>0.26122880555391265</v>
      </c>
      <c r="F330" s="50">
        <f>(F309-F159)/F132</f>
        <v>0.3013400627222702</v>
      </c>
      <c r="G330" s="50">
        <f>(G309-G159)/G132</f>
        <v>0.3013400627222702</v>
      </c>
      <c r="H330" s="50">
        <f>(H309-H159)/H132</f>
        <v>0.3013400627222702</v>
      </c>
    </row>
    <row r="331" spans="1:8" ht="19.5" customHeight="1">
      <c r="A331" s="43" t="s">
        <v>360</v>
      </c>
      <c r="B331" s="262"/>
      <c r="C331" s="263"/>
      <c r="D331" s="264"/>
      <c r="E331" s="50">
        <f>E309/E132</f>
        <v>0.7325066846505</v>
      </c>
      <c r="F331" s="50">
        <f>F309/F132</f>
        <v>0.8937543215661407</v>
      </c>
      <c r="G331" s="50">
        <f>G309/G132</f>
        <v>0.8937543215661407</v>
      </c>
      <c r="H331" s="50">
        <f>H309/H132</f>
        <v>0.8937543215661407</v>
      </c>
    </row>
    <row r="332" spans="1:8" ht="19.5" customHeight="1">
      <c r="A332" s="43" t="s">
        <v>361</v>
      </c>
      <c r="B332" s="262"/>
      <c r="C332" s="263"/>
      <c r="D332" s="264"/>
      <c r="E332" s="50">
        <f>E320/E132</f>
        <v>0.024120673858314283</v>
      </c>
      <c r="F332" s="50">
        <f>F320/F132</f>
        <v>0.007572137558600899</v>
      </c>
      <c r="G332" s="50">
        <f>G320/G132</f>
        <v>0.010096183411467865</v>
      </c>
      <c r="H332" s="50">
        <f>H320/H132</f>
        <v>0.008076946729174292</v>
      </c>
    </row>
    <row r="333" spans="1:8" ht="19.5" customHeight="1">
      <c r="A333" s="43" t="s">
        <v>362</v>
      </c>
      <c r="B333" s="262"/>
      <c r="C333" s="263"/>
      <c r="D333" s="264"/>
      <c r="E333" s="50">
        <f>E322/E132</f>
        <v>0.7566273585088142</v>
      </c>
      <c r="F333" s="50">
        <f>F322/F132</f>
        <v>0.9013264591247416</v>
      </c>
      <c r="G333" s="50">
        <f>G322/G132</f>
        <v>0.9038505049776085</v>
      </c>
      <c r="H333" s="50">
        <f>H322/H132</f>
        <v>0.901831268295315</v>
      </c>
    </row>
    <row r="334" spans="5:8" ht="12.75">
      <c r="E334" s="265"/>
      <c r="F334" s="265"/>
      <c r="G334" s="265"/>
      <c r="H334" s="265"/>
    </row>
  </sheetData>
  <sheetProtection/>
  <mergeCells count="37">
    <mergeCell ref="E196:E198"/>
    <mergeCell ref="A140:A141"/>
    <mergeCell ref="B140:D142"/>
    <mergeCell ref="E140:E142"/>
    <mergeCell ref="E88:E90"/>
    <mergeCell ref="A81:D81"/>
    <mergeCell ref="A88:A89"/>
    <mergeCell ref="I6:J7"/>
    <mergeCell ref="A6:A7"/>
    <mergeCell ref="F6:H6"/>
    <mergeCell ref="E6:E8"/>
    <mergeCell ref="B6:D8"/>
    <mergeCell ref="B9:D9"/>
    <mergeCell ref="F88:H88"/>
    <mergeCell ref="I88:J89"/>
    <mergeCell ref="B91:D91"/>
    <mergeCell ref="B143:D143"/>
    <mergeCell ref="B88:D90"/>
    <mergeCell ref="A132:D132"/>
    <mergeCell ref="F140:H140"/>
    <mergeCell ref="I140:J141"/>
    <mergeCell ref="I196:J197"/>
    <mergeCell ref="B199:D199"/>
    <mergeCell ref="A276:A277"/>
    <mergeCell ref="B276:D278"/>
    <mergeCell ref="E276:E278"/>
    <mergeCell ref="F276:H276"/>
    <mergeCell ref="I276:J277"/>
    <mergeCell ref="F196:H196"/>
    <mergeCell ref="A196:A197"/>
    <mergeCell ref="B196:D198"/>
    <mergeCell ref="A326:D326"/>
    <mergeCell ref="A327:D327"/>
    <mergeCell ref="B279:D279"/>
    <mergeCell ref="A309:D309"/>
    <mergeCell ref="A322:D322"/>
    <mergeCell ref="A324:D324"/>
  </mergeCells>
  <printOptions horizontalCentered="1"/>
  <pageMargins left="0.4330708661417323" right="0.2362204724409449" top="0.6299212598425197" bottom="0.7480314960629921" header="0.5118110236220472" footer="0.5118110236220472"/>
  <pageSetup firstPageNumber="13" useFirstPageNumber="1" horizontalDpi="300" verticalDpi="300" orientation="portrait" paperSize="9" scale="60" r:id="rId3"/>
  <headerFooter alignWithMargins="0">
    <oddFooter>&amp;LLBPP LIA Cimahi&amp;R&amp;P</oddFooter>
  </headerFooter>
  <rowBreaks count="4" manualBreakCount="4">
    <brk id="81" max="9" man="1"/>
    <brk id="132" max="9" man="1"/>
    <brk id="188" max="9" man="1"/>
    <brk id="268"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Windows.95</dc:creator>
  <cp:keywords/>
  <dc:description/>
  <cp:lastModifiedBy>ocean</cp:lastModifiedBy>
  <cp:lastPrinted>2011-11-18T01:45:17Z</cp:lastPrinted>
  <dcterms:created xsi:type="dcterms:W3CDTF">2001-03-20T01:21:20Z</dcterms:created>
  <dcterms:modified xsi:type="dcterms:W3CDTF">2012-08-16T16:48:38Z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