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autoCompressPictures="0" defaultThemeVersion="124226"/>
  <bookViews>
    <workbookView xWindow="192" yWindow="-60" windowWidth="15480" windowHeight="9120" tabRatio="500"/>
  </bookViews>
  <sheets>
    <sheet name="Budget - INR-USD " sheetId="1" r:id="rId1"/>
    <sheet name=" Budgets in CHF" sheetId="2" state="hidden" r:id="rId2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6" i="1"/>
  <c r="F6" s="1"/>
  <c r="E7"/>
  <c r="F7" s="1"/>
  <c r="E8"/>
  <c r="F8" s="1"/>
  <c r="E9"/>
  <c r="F9" s="1"/>
  <c r="E10"/>
  <c r="F10" s="1"/>
  <c r="C11"/>
  <c r="E14"/>
  <c r="F14"/>
  <c r="C15"/>
  <c r="E15"/>
  <c r="F15" s="1"/>
  <c r="E18"/>
  <c r="F18" s="1"/>
  <c r="E19"/>
  <c r="F19" s="1"/>
  <c r="E20"/>
  <c r="F20" s="1"/>
  <c r="E21"/>
  <c r="F21" s="1"/>
  <c r="E22"/>
  <c r="F22" s="1"/>
  <c r="D23"/>
  <c r="E26"/>
  <c r="F26"/>
  <c r="E27"/>
  <c r="F27"/>
  <c r="E28"/>
  <c r="F28"/>
  <c r="E29"/>
  <c r="F29"/>
  <c r="E30"/>
  <c r="F30"/>
  <c r="E31"/>
  <c r="F31"/>
  <c r="C32"/>
  <c r="E32"/>
  <c r="F32" s="1"/>
  <c r="E23" l="1"/>
  <c r="E11"/>
  <c r="F13" i="2"/>
  <c r="C12"/>
  <c r="D12"/>
  <c r="F12"/>
  <c r="C6"/>
  <c r="D6"/>
  <c r="C7"/>
  <c r="D7"/>
  <c r="C8"/>
  <c r="D8"/>
  <c r="C9"/>
  <c r="D9"/>
  <c r="C5"/>
  <c r="C10" s="1"/>
  <c r="D5"/>
  <c r="D10" s="1"/>
  <c r="D25"/>
  <c r="C25"/>
  <c r="D26"/>
  <c r="C26"/>
  <c r="D27"/>
  <c r="C27"/>
  <c r="D28"/>
  <c r="C28"/>
  <c r="C29"/>
  <c r="D29"/>
  <c r="C24"/>
  <c r="D24"/>
  <c r="D17"/>
  <c r="E17" s="1"/>
  <c r="F17" s="1"/>
  <c r="G17" s="1"/>
  <c r="D18"/>
  <c r="E18" s="1"/>
  <c r="D19"/>
  <c r="E19" s="1"/>
  <c r="F19" s="1"/>
  <c r="G19" s="1"/>
  <c r="D20"/>
  <c r="E20" s="1"/>
  <c r="D16"/>
  <c r="E16" s="1"/>
  <c r="F16" s="1"/>
  <c r="C13"/>
  <c r="C16"/>
  <c r="C17"/>
  <c r="C18"/>
  <c r="C19"/>
  <c r="C20"/>
  <c r="D36"/>
  <c r="F36"/>
  <c r="G12"/>
  <c r="G13" s="1"/>
  <c r="G36" s="1"/>
  <c r="H36" s="1"/>
  <c r="E34" i="1" l="1"/>
  <c r="F34" s="1"/>
  <c r="F11"/>
  <c r="F23"/>
  <c r="C30" i="2"/>
  <c r="D21"/>
  <c r="E24"/>
  <c r="F24" s="1"/>
  <c r="G24" s="1"/>
  <c r="E29"/>
  <c r="F29" s="1"/>
  <c r="G29" s="1"/>
  <c r="E28"/>
  <c r="F28" s="1"/>
  <c r="G28" s="1"/>
  <c r="E27"/>
  <c r="F27" s="1"/>
  <c r="G27" s="1"/>
  <c r="E26"/>
  <c r="F26" s="1"/>
  <c r="G26" s="1"/>
  <c r="E25"/>
  <c r="F25" s="1"/>
  <c r="G25" s="1"/>
  <c r="E5"/>
  <c r="E9"/>
  <c r="F9" s="1"/>
  <c r="G9" s="1"/>
  <c r="E8"/>
  <c r="F8" s="1"/>
  <c r="G8" s="1"/>
  <c r="E7"/>
  <c r="F7" s="1"/>
  <c r="G7" s="1"/>
  <c r="E6"/>
  <c r="F6" s="1"/>
  <c r="G6" s="1"/>
  <c r="G16"/>
  <c r="F20"/>
  <c r="G20" s="1"/>
  <c r="F5"/>
  <c r="G5" s="1"/>
  <c r="F18"/>
  <c r="G18" s="1"/>
  <c r="E21"/>
  <c r="D37" s="1"/>
  <c r="F21" l="1"/>
  <c r="F37" s="1"/>
  <c r="E10"/>
  <c r="D35" s="1"/>
  <c r="E30"/>
  <c r="D38" s="1"/>
  <c r="F10"/>
  <c r="F35" s="1"/>
  <c r="G10"/>
  <c r="G30"/>
  <c r="G38" s="1"/>
  <c r="F30"/>
  <c r="F38" s="1"/>
  <c r="G21"/>
  <c r="G37" s="1"/>
  <c r="H37" s="1"/>
  <c r="H38" l="1"/>
  <c r="D39"/>
  <c r="E31"/>
  <c r="F39"/>
  <c r="G35"/>
  <c r="G31"/>
  <c r="F31"/>
  <c r="G39" l="1"/>
  <c r="H39" s="1"/>
  <c r="H35"/>
  <c r="G38" i="1" l="1"/>
</calcChain>
</file>

<file path=xl/sharedStrings.xml><?xml version="1.0" encoding="utf-8"?>
<sst xmlns="http://schemas.openxmlformats.org/spreadsheetml/2006/main" count="93" uniqueCount="55">
  <si>
    <t>CONSOLIDATION OF A MODEL MIDDLE SCHOOL FOR  BASIC EDUCATION IN THE KUMAON HIMALAYAS</t>
  </si>
  <si>
    <t>Budget Head</t>
  </si>
  <si>
    <t>Numbers/ Periodicity</t>
  </si>
  <si>
    <t>Aarohi Contribution</t>
  </si>
  <si>
    <t>Remarks</t>
  </si>
  <si>
    <t>School Principal</t>
  </si>
  <si>
    <t>Teachers ( 9 class teachers)</t>
  </si>
  <si>
    <t>Per month salary taken as an average</t>
  </si>
  <si>
    <t>Teachers for Co Curriculars ( 5 teachers  - Music, Sports, Art/Craft/Skill Development,Environmental Edu. and Health awareness + Librarian)</t>
  </si>
  <si>
    <t>Resource Centre Manager</t>
  </si>
  <si>
    <t>Equipment, Materials &amp; Maintenance</t>
  </si>
  <si>
    <t>Computer &amp; Science Labs (consumables &amp; annual maintenance contract)</t>
  </si>
  <si>
    <t>Sports Equipment ( cricket, volleyball, basketball &amp; football, etc)</t>
  </si>
  <si>
    <t>Kitchen (Water purifier, crockery for children &amp; teachers, cleaning material,etc)</t>
  </si>
  <si>
    <t>Education Programme Coordinator</t>
  </si>
  <si>
    <t>Travelling expenses( field and outstation travel)</t>
  </si>
  <si>
    <t>Overheads( electricity, water, telephone, email, postage, stationery etc)</t>
  </si>
  <si>
    <t>School building &amp; premises annual maintenance cost</t>
  </si>
  <si>
    <t>Auditors Fee</t>
  </si>
  <si>
    <t>SUMMARY</t>
  </si>
  <si>
    <t>Total</t>
  </si>
  <si>
    <t>Amount per month</t>
    <phoneticPr fontId="2" type="noConversion"/>
  </si>
  <si>
    <t>Budget (1yr)</t>
    <phoneticPr fontId="0" type="noConversion"/>
  </si>
  <si>
    <t>_</t>
    <phoneticPr fontId="2" type="noConversion"/>
  </si>
  <si>
    <t>Music Instruments, costumes</t>
    <phoneticPr fontId="2" type="noConversion"/>
  </si>
  <si>
    <t>_</t>
    <phoneticPr fontId="2" type="noConversion"/>
  </si>
  <si>
    <t>Documentation (Annual Reports, Website etc)</t>
    <phoneticPr fontId="2" type="noConversion"/>
  </si>
  <si>
    <t>English Teacher</t>
    <phoneticPr fontId="2" type="noConversion"/>
  </si>
  <si>
    <t>Sub Total  3</t>
    <phoneticPr fontId="2" type="noConversion"/>
  </si>
  <si>
    <t>Aarohi / Other sources Contribution</t>
    <phoneticPr fontId="2" type="noConversion"/>
  </si>
  <si>
    <t xml:space="preserve">Total Budget </t>
    <phoneticPr fontId="2" type="noConversion"/>
  </si>
  <si>
    <t>Sr</t>
    <phoneticPr fontId="2" type="noConversion"/>
  </si>
  <si>
    <t>Art &amp; Craft (paper, pencils, colours, glue, cloth, thread, tools, etc)</t>
  </si>
  <si>
    <t xml:space="preserve">        Proposed Budgets for Aarohi Bal Sansar for 1 Year </t>
  </si>
  <si>
    <t>Teacher salaries and training</t>
  </si>
  <si>
    <t>Sub Total  1</t>
  </si>
  <si>
    <t>Sub Total  2</t>
  </si>
  <si>
    <t>Sub Total  4</t>
  </si>
  <si>
    <t>GRAND TOTAL</t>
  </si>
  <si>
    <t>Teacher training</t>
  </si>
  <si>
    <t>Administration Costs and Office Staff Salaries</t>
  </si>
  <si>
    <t xml:space="preserve">Teacher salaries </t>
  </si>
  <si>
    <t>Teacher Training and exposure visits</t>
  </si>
  <si>
    <t>Teacher salaries</t>
  </si>
  <si>
    <t>Linis Trust Contribution</t>
  </si>
  <si>
    <t xml:space="preserve"> Linis Trust Contribution as a % of Total Budget</t>
  </si>
  <si>
    <t>Teachers for Co Curriculars ( 5 teachers  - Music, Sports, Art/Craft/Skill Development,Environmental Education and Health awareness + Librarian)</t>
  </si>
  <si>
    <t>Teacher's training workshops/exposure visits ( 2 in a year)</t>
  </si>
  <si>
    <t>Exchange Rate 1 CHF = INR 56</t>
  </si>
  <si>
    <t>1Y Budget (INR)</t>
  </si>
  <si>
    <t>Monthly Cost (INR)</t>
  </si>
  <si>
    <t>1Y Budget (USD)</t>
  </si>
  <si>
    <t>USD/INR</t>
  </si>
  <si>
    <r>
      <t>School Principal</t>
    </r>
    <r>
      <rPr>
        <sz val="10"/>
        <color theme="9" tint="-0.249977111117893"/>
        <rFont val="Arial"/>
        <family val="2"/>
      </rPr>
      <t xml:space="preserve"> (INR 10,000/ USD 166.66 per month)</t>
    </r>
  </si>
  <si>
    <r>
      <t xml:space="preserve">Teachers ( 9 class teachers/subject teachers) </t>
    </r>
    <r>
      <rPr>
        <sz val="10"/>
        <color theme="9" tint="-0.249977111117893"/>
        <rFont val="Arial"/>
        <family val="2"/>
      </rPr>
      <t>Average Salary per teacher INR 5000 / USD 83 per month</t>
    </r>
  </si>
</sst>
</file>

<file path=xl/styles.xml><?xml version="1.0" encoding="utf-8"?>
<styleSheet xmlns="http://schemas.openxmlformats.org/spreadsheetml/2006/main">
  <fonts count="13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Verdana"/>
    </font>
    <font>
      <b/>
      <sz val="11"/>
      <color indexed="8"/>
      <name val="Garamond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</font>
    <font>
      <b/>
      <sz val="12"/>
      <color indexed="8"/>
      <name val="Calibri"/>
      <family val="2"/>
    </font>
    <font>
      <sz val="10"/>
      <name val="Arial"/>
      <family val="2"/>
    </font>
    <font>
      <sz val="10"/>
      <color theme="9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33">
    <xf numFmtId="0" fontId="0" fillId="0" borderId="0" xfId="0"/>
    <xf numFmtId="0" fontId="6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0" xfId="0" applyBorder="1" applyAlignment="1">
      <alignment vertical="center" wrapText="1"/>
    </xf>
    <xf numFmtId="9" fontId="0" fillId="0" borderId="1" xfId="0" applyNumberFormat="1" applyBorder="1" applyAlignment="1">
      <alignment horizontal="center"/>
    </xf>
    <xf numFmtId="9" fontId="5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" fontId="7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4" borderId="1" xfId="0" applyFont="1" applyFill="1" applyBorder="1"/>
    <xf numFmtId="3" fontId="4" fillId="4" borderId="1" xfId="0" applyNumberFormat="1" applyFont="1" applyFill="1" applyBorder="1"/>
    <xf numFmtId="0" fontId="5" fillId="0" borderId="1" xfId="0" applyFont="1" applyBorder="1"/>
    <xf numFmtId="9" fontId="0" fillId="0" borderId="1" xfId="0" applyNumberFormat="1" applyFont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right" vertical="center" wrapText="1"/>
    </xf>
    <xf numFmtId="3" fontId="4" fillId="6" borderId="1" xfId="0" applyNumberFormat="1" applyFont="1" applyFill="1" applyBorder="1" applyAlignment="1">
      <alignment vertical="center" wrapText="1"/>
    </xf>
    <xf numFmtId="3" fontId="7" fillId="6" borderId="1" xfId="0" applyNumberFormat="1" applyFont="1" applyFill="1" applyBorder="1" applyAlignment="1">
      <alignment vertical="center" wrapText="1"/>
    </xf>
    <xf numFmtId="1" fontId="4" fillId="4" borderId="1" xfId="0" applyNumberFormat="1" applyFont="1" applyFill="1" applyBorder="1"/>
    <xf numFmtId="0" fontId="1" fillId="0" borderId="0" xfId="0" applyFont="1" applyAlignment="1">
      <alignment vertical="center" wrapText="1"/>
    </xf>
    <xf numFmtId="0" fontId="0" fillId="0" borderId="3" xfId="0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8" borderId="6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3" fontId="5" fillId="10" borderId="1" xfId="0" applyNumberFormat="1" applyFont="1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3" fontId="6" fillId="10" borderId="1" xfId="0" applyNumberFormat="1" applyFont="1" applyFill="1" applyBorder="1" applyAlignment="1">
      <alignment vertical="center" wrapText="1"/>
    </xf>
    <xf numFmtId="3" fontId="6" fillId="10" borderId="1" xfId="0" applyNumberFormat="1" applyFont="1" applyFill="1" applyBorder="1" applyAlignment="1">
      <alignment horizontal="right" vertical="center" wrapText="1"/>
    </xf>
    <xf numFmtId="0" fontId="4" fillId="11" borderId="1" xfId="0" applyFont="1" applyFill="1" applyBorder="1" applyAlignment="1">
      <alignment horizontal="center" vertical="center" wrapText="1"/>
    </xf>
    <xf numFmtId="3" fontId="6" fillId="11" borderId="1" xfId="0" applyNumberFormat="1" applyFont="1" applyFill="1" applyBorder="1" applyAlignment="1">
      <alignment vertical="center" wrapText="1"/>
    </xf>
    <xf numFmtId="3" fontId="6" fillId="11" borderId="1" xfId="0" applyNumberFormat="1" applyFont="1" applyFill="1" applyBorder="1" applyAlignment="1">
      <alignment horizontal="right" vertical="center" wrapText="1"/>
    </xf>
    <xf numFmtId="3" fontId="5" fillId="11" borderId="1" xfId="0" applyNumberFormat="1" applyFont="1" applyFill="1" applyBorder="1" applyAlignment="1">
      <alignment vertical="center" wrapText="1"/>
    </xf>
    <xf numFmtId="0" fontId="4" fillId="12" borderId="1" xfId="0" applyFont="1" applyFill="1" applyBorder="1" applyAlignment="1">
      <alignment horizontal="center" vertical="center" wrapText="1"/>
    </xf>
    <xf numFmtId="3" fontId="4" fillId="12" borderId="1" xfId="0" applyNumberFormat="1" applyFont="1" applyFill="1" applyBorder="1" applyAlignment="1">
      <alignment horizontal="right" vertical="center" wrapText="1"/>
    </xf>
    <xf numFmtId="3" fontId="7" fillId="12" borderId="1" xfId="0" applyNumberFormat="1" applyFont="1" applyFill="1" applyBorder="1" applyAlignment="1">
      <alignment horizontal="right" vertical="center" wrapText="1"/>
    </xf>
    <xf numFmtId="3" fontId="7" fillId="12" borderId="1" xfId="0" applyNumberFormat="1" applyFont="1" applyFill="1" applyBorder="1" applyAlignment="1">
      <alignment horizontal="center" vertical="center" wrapText="1"/>
    </xf>
    <xf numFmtId="3" fontId="6" fillId="12" borderId="1" xfId="0" applyNumberFormat="1" applyFont="1" applyFill="1" applyBorder="1" applyAlignment="1">
      <alignment vertical="center" wrapText="1"/>
    </xf>
    <xf numFmtId="3" fontId="7" fillId="12" borderId="1" xfId="0" applyNumberFormat="1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9" borderId="5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vertical="center" wrapText="1"/>
    </xf>
    <xf numFmtId="0" fontId="4" fillId="12" borderId="8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vertical="center" wrapText="1"/>
    </xf>
    <xf numFmtId="0" fontId="7" fillId="9" borderId="3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3" fontId="7" fillId="9" borderId="1" xfId="0" applyNumberFormat="1" applyFont="1" applyFill="1" applyBorder="1" applyAlignment="1">
      <alignment horizontal="right" vertical="center" wrapText="1"/>
    </xf>
    <xf numFmtId="3" fontId="6" fillId="9" borderId="1" xfId="0" applyNumberFormat="1" applyFont="1" applyFill="1" applyBorder="1" applyAlignment="1">
      <alignment vertical="center" wrapText="1"/>
    </xf>
    <xf numFmtId="0" fontId="4" fillId="9" borderId="0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3" fontId="4" fillId="9" borderId="1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2" xfId="0" applyBorder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3" fontId="1" fillId="4" borderId="4" xfId="0" applyNumberFormat="1" applyFont="1" applyFill="1" applyBorder="1" applyAlignment="1">
      <alignment vertical="center" wrapText="1"/>
    </xf>
    <xf numFmtId="3" fontId="1" fillId="4" borderId="3" xfId="0" applyNumberFormat="1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\\localhost\http\::www.aarohi.org:images:homelogo1.jp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\\localhost\http\::www.aarohi.org:images:homelogo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57150</xdr:rowOff>
    </xdr:from>
    <xdr:to>
      <xdr:col>4</xdr:col>
      <xdr:colOff>606004</xdr:colOff>
      <xdr:row>1</xdr:row>
      <xdr:rowOff>0</xdr:rowOff>
    </xdr:to>
    <xdr:pic>
      <xdr:nvPicPr>
        <xdr:cNvPr id="1045" name="Picture 7" descr="http://www.aarohi.org/images/homelogo1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2705100" y="57150"/>
          <a:ext cx="606004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47625</xdr:rowOff>
    </xdr:from>
    <xdr:to>
      <xdr:col>4</xdr:col>
      <xdr:colOff>371475</xdr:colOff>
      <xdr:row>0</xdr:row>
      <xdr:rowOff>742950</xdr:rowOff>
    </xdr:to>
    <xdr:pic>
      <xdr:nvPicPr>
        <xdr:cNvPr id="2" name="Picture 7" descr="http://www.aarohi.org/images/homelogo1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2857500" y="47625"/>
          <a:ext cx="16764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3"/>
  <sheetViews>
    <sheetView tabSelected="1" topLeftCell="A28" workbookViewId="0">
      <selection activeCell="B39" sqref="B39"/>
    </sheetView>
  </sheetViews>
  <sheetFormatPr defaultColWidth="7.6640625" defaultRowHeight="14.4"/>
  <cols>
    <col min="1" max="1" width="3.88671875" style="11" customWidth="1"/>
    <col min="2" max="2" width="46.6640625" style="7" customWidth="1"/>
    <col min="3" max="3" width="11" style="7" hidden="1" customWidth="1"/>
    <col min="4" max="4" width="10.88671875" style="7" hidden="1" customWidth="1"/>
    <col min="5" max="5" width="17.5546875" style="7" customWidth="1"/>
    <col min="6" max="6" width="26.44140625" style="23" customWidth="1"/>
    <col min="7" max="7" width="23.5546875" style="7" hidden="1" customWidth="1"/>
    <col min="8" max="10" width="9" style="7" hidden="1" customWidth="1"/>
    <col min="11" max="12" width="7.6640625" style="7"/>
    <col min="13" max="13" width="11.88671875" style="7" customWidth="1"/>
    <col min="14" max="16384" width="7.6640625" style="7"/>
  </cols>
  <sheetData>
    <row r="1" spans="1:17" ht="48.75" customHeight="1" thickBot="1">
      <c r="A1" s="99"/>
      <c r="B1" s="100"/>
      <c r="C1" s="100"/>
      <c r="D1" s="100"/>
      <c r="E1" s="100"/>
      <c r="F1" s="100"/>
      <c r="G1" s="101"/>
      <c r="H1" s="57"/>
      <c r="I1" s="57"/>
      <c r="J1" s="57"/>
    </row>
    <row r="2" spans="1:17" ht="16.5" customHeight="1" thickBot="1">
      <c r="A2" s="102" t="s">
        <v>0</v>
      </c>
      <c r="B2" s="103"/>
      <c r="C2" s="103"/>
      <c r="D2" s="103"/>
      <c r="E2" s="103"/>
      <c r="F2" s="103"/>
      <c r="G2" s="104"/>
      <c r="H2" s="57"/>
      <c r="I2" s="57"/>
      <c r="J2" s="57"/>
      <c r="M2" s="62" t="s">
        <v>52</v>
      </c>
      <c r="N2" s="61">
        <v>60</v>
      </c>
    </row>
    <row r="3" spans="1:17" ht="15" customHeight="1">
      <c r="A3" s="105" t="s">
        <v>33</v>
      </c>
      <c r="B3" s="106"/>
      <c r="C3" s="106"/>
      <c r="D3" s="106"/>
      <c r="E3" s="106"/>
      <c r="F3" s="106"/>
      <c r="G3" s="107"/>
      <c r="H3" s="57"/>
      <c r="I3" s="57"/>
      <c r="J3" s="57"/>
    </row>
    <row r="4" spans="1:17" ht="38.25" customHeight="1" thickBot="1">
      <c r="A4" s="2" t="s">
        <v>31</v>
      </c>
      <c r="B4" s="92" t="s">
        <v>1</v>
      </c>
      <c r="C4" s="58" t="s">
        <v>2</v>
      </c>
      <c r="D4" s="58" t="s">
        <v>50</v>
      </c>
      <c r="E4" s="70" t="s">
        <v>49</v>
      </c>
      <c r="F4" s="64" t="s">
        <v>51</v>
      </c>
      <c r="G4" s="108" t="s">
        <v>4</v>
      </c>
      <c r="H4" s="109"/>
      <c r="I4" s="109"/>
      <c r="J4" s="110"/>
      <c r="K4" s="34"/>
      <c r="L4" s="34"/>
      <c r="M4" s="34"/>
      <c r="N4" s="34"/>
      <c r="O4" s="34"/>
      <c r="P4" s="34"/>
      <c r="Q4" s="34"/>
    </row>
    <row r="5" spans="1:17" s="22" customFormat="1" ht="15" thickBot="1">
      <c r="A5" s="82">
        <v>1</v>
      </c>
      <c r="B5" s="86" t="s">
        <v>43</v>
      </c>
      <c r="C5" s="91"/>
      <c r="D5" s="80"/>
      <c r="E5" s="80"/>
      <c r="F5" s="80"/>
      <c r="G5" s="67"/>
      <c r="H5" s="67"/>
      <c r="I5" s="67"/>
      <c r="J5" s="67"/>
    </row>
    <row r="6" spans="1:17">
      <c r="A6" s="2"/>
      <c r="B6" s="93" t="s">
        <v>53</v>
      </c>
      <c r="C6" s="4">
        <v>1</v>
      </c>
      <c r="D6" s="13">
        <v>10000</v>
      </c>
      <c r="E6" s="71">
        <f>C6*D6*12</f>
        <v>120000</v>
      </c>
      <c r="F6" s="68">
        <f>E6/N2</f>
        <v>2000</v>
      </c>
      <c r="G6" s="57"/>
      <c r="H6" s="57"/>
      <c r="I6" s="57"/>
      <c r="J6" s="57"/>
    </row>
    <row r="7" spans="1:17">
      <c r="A7" s="2"/>
      <c r="B7" s="1" t="s">
        <v>27</v>
      </c>
      <c r="C7" s="4">
        <v>1</v>
      </c>
      <c r="D7" s="13">
        <v>10000</v>
      </c>
      <c r="E7" s="71">
        <f>C7*D7*12</f>
        <v>120000</v>
      </c>
      <c r="F7" s="68">
        <f>E7/$N$2</f>
        <v>2000</v>
      </c>
      <c r="G7" s="57"/>
      <c r="H7" s="57"/>
      <c r="I7" s="57"/>
      <c r="J7" s="57"/>
    </row>
    <row r="8" spans="1:17" ht="26.4">
      <c r="A8" s="2"/>
      <c r="B8" s="60" t="s">
        <v>54</v>
      </c>
      <c r="C8" s="4">
        <v>9</v>
      </c>
      <c r="D8" s="13">
        <v>5000</v>
      </c>
      <c r="E8" s="71">
        <f>C8*D8*12</f>
        <v>540000</v>
      </c>
      <c r="F8" s="68">
        <f>E8/$N$2</f>
        <v>9000</v>
      </c>
      <c r="G8" s="9" t="s">
        <v>7</v>
      </c>
      <c r="H8" s="57"/>
      <c r="I8" s="57"/>
      <c r="J8" s="57"/>
    </row>
    <row r="9" spans="1:17" ht="39.6">
      <c r="A9" s="2"/>
      <c r="B9" s="1" t="s">
        <v>46</v>
      </c>
      <c r="C9" s="4">
        <v>6</v>
      </c>
      <c r="D9" s="13">
        <v>3500</v>
      </c>
      <c r="E9" s="71">
        <f>C9*D9*12</f>
        <v>252000</v>
      </c>
      <c r="F9" s="68">
        <f>E9/$N$2</f>
        <v>4200</v>
      </c>
      <c r="G9" s="9" t="s">
        <v>7</v>
      </c>
      <c r="H9" s="57"/>
      <c r="I9" s="57"/>
      <c r="J9" s="57"/>
    </row>
    <row r="10" spans="1:17">
      <c r="A10" s="2"/>
      <c r="B10" s="1" t="s">
        <v>9</v>
      </c>
      <c r="C10" s="4">
        <v>1</v>
      </c>
      <c r="D10" s="13">
        <v>6000</v>
      </c>
      <c r="E10" s="71">
        <f>C10*D10*12</f>
        <v>72000</v>
      </c>
      <c r="F10" s="68">
        <f>E10/$N$2</f>
        <v>1200</v>
      </c>
      <c r="G10" s="59"/>
      <c r="H10" s="57"/>
      <c r="I10" s="57"/>
      <c r="J10" s="57"/>
    </row>
    <row r="11" spans="1:17">
      <c r="A11" s="63"/>
      <c r="B11" s="89" t="s">
        <v>35</v>
      </c>
      <c r="C11" s="74">
        <f>SUM(C6:C10)</f>
        <v>18</v>
      </c>
      <c r="D11" s="75"/>
      <c r="E11" s="75">
        <f>SUM(E6:E10)</f>
        <v>1104000</v>
      </c>
      <c r="F11" s="75">
        <f>E11/$N$2</f>
        <v>18400</v>
      </c>
      <c r="G11" s="59"/>
      <c r="H11" s="57"/>
      <c r="I11" s="57"/>
      <c r="J11" s="57"/>
    </row>
    <row r="12" spans="1:17" s="23" customFormat="1" ht="15" thickBot="1">
      <c r="A12" s="63"/>
      <c r="B12" s="96"/>
      <c r="C12" s="97"/>
      <c r="D12" s="98"/>
      <c r="E12" s="98"/>
      <c r="F12" s="98"/>
      <c r="G12" s="59"/>
      <c r="H12" s="57"/>
      <c r="I12" s="57"/>
      <c r="J12" s="57"/>
    </row>
    <row r="13" spans="1:17" ht="15" thickBot="1">
      <c r="A13" s="82">
        <v>2</v>
      </c>
      <c r="B13" s="86" t="s">
        <v>42</v>
      </c>
      <c r="C13" s="83"/>
      <c r="D13" s="25"/>
      <c r="E13" s="80"/>
      <c r="F13" s="80"/>
      <c r="G13" s="59"/>
      <c r="H13" s="57"/>
      <c r="I13" s="57"/>
      <c r="J13" s="57"/>
    </row>
    <row r="14" spans="1:17" ht="26.4">
      <c r="A14" s="2"/>
      <c r="B14" s="90" t="s">
        <v>47</v>
      </c>
      <c r="C14" s="5">
        <v>2</v>
      </c>
      <c r="D14" s="13">
        <v>20000</v>
      </c>
      <c r="E14" s="71">
        <f>C14*D14</f>
        <v>40000</v>
      </c>
      <c r="F14" s="68">
        <f>E14/$N$2</f>
        <v>666.66666666666663</v>
      </c>
      <c r="G14" s="111"/>
      <c r="H14" s="57"/>
      <c r="I14" s="57"/>
      <c r="J14" s="57"/>
    </row>
    <row r="15" spans="1:17">
      <c r="A15" s="63"/>
      <c r="B15" s="74" t="s">
        <v>36</v>
      </c>
      <c r="C15" s="77">
        <f>C14</f>
        <v>2</v>
      </c>
      <c r="D15" s="78"/>
      <c r="E15" s="79">
        <f>SUM(E14)</f>
        <v>40000</v>
      </c>
      <c r="F15" s="79">
        <f>E15/$N$2</f>
        <v>666.66666666666663</v>
      </c>
      <c r="G15" s="112"/>
      <c r="H15" s="57"/>
      <c r="I15" s="57"/>
      <c r="J15" s="57"/>
    </row>
    <row r="16" spans="1:17" ht="15" thickBot="1">
      <c r="A16" s="2"/>
      <c r="B16" s="84"/>
      <c r="C16" s="4"/>
      <c r="D16" s="14"/>
      <c r="E16" s="95"/>
      <c r="F16" s="14"/>
      <c r="G16" s="59"/>
      <c r="H16" s="57"/>
      <c r="I16" s="57"/>
      <c r="J16" s="57"/>
    </row>
    <row r="17" spans="1:10" ht="15" thickBot="1">
      <c r="A17" s="82">
        <v>3</v>
      </c>
      <c r="B17" s="86" t="s">
        <v>10</v>
      </c>
      <c r="C17" s="83"/>
      <c r="D17" s="25"/>
      <c r="E17" s="80"/>
      <c r="F17" s="80"/>
      <c r="G17" s="59"/>
      <c r="H17" s="57"/>
      <c r="I17" s="57"/>
      <c r="J17" s="57"/>
    </row>
    <row r="18" spans="1:10" ht="26.4">
      <c r="A18" s="2"/>
      <c r="B18" s="85" t="s">
        <v>11</v>
      </c>
      <c r="C18" s="4" t="s">
        <v>23</v>
      </c>
      <c r="D18" s="13">
        <v>4000</v>
      </c>
      <c r="E18" s="72">
        <f>D18*12</f>
        <v>48000</v>
      </c>
      <c r="F18" s="69">
        <f>E18/$N$2</f>
        <v>800</v>
      </c>
      <c r="G18" s="59"/>
      <c r="H18" s="57"/>
      <c r="I18" s="57"/>
      <c r="J18" s="57"/>
    </row>
    <row r="19" spans="1:10" ht="26.4">
      <c r="A19" s="2"/>
      <c r="B19" s="21" t="s">
        <v>32</v>
      </c>
      <c r="C19" s="4" t="s">
        <v>23</v>
      </c>
      <c r="D19" s="13">
        <v>3000</v>
      </c>
      <c r="E19" s="72">
        <f>D19*12</f>
        <v>36000</v>
      </c>
      <c r="F19" s="69">
        <f>E19/$N$2</f>
        <v>600</v>
      </c>
      <c r="G19" s="59"/>
      <c r="H19" s="57"/>
      <c r="I19" s="57"/>
      <c r="J19" s="57"/>
    </row>
    <row r="20" spans="1:10">
      <c r="A20" s="2"/>
      <c r="B20" s="3" t="s">
        <v>24</v>
      </c>
      <c r="C20" s="4" t="s">
        <v>23</v>
      </c>
      <c r="D20" s="13">
        <v>4000</v>
      </c>
      <c r="E20" s="72">
        <f>D20*12</f>
        <v>48000</v>
      </c>
      <c r="F20" s="69">
        <f>E20/$N$2</f>
        <v>800</v>
      </c>
      <c r="G20" s="59"/>
      <c r="H20" s="57"/>
      <c r="I20" s="57"/>
      <c r="J20" s="57"/>
    </row>
    <row r="21" spans="1:10" ht="26.4">
      <c r="A21" s="2"/>
      <c r="B21" s="3" t="s">
        <v>12</v>
      </c>
      <c r="C21" s="4" t="s">
        <v>25</v>
      </c>
      <c r="D21" s="13">
        <v>2000</v>
      </c>
      <c r="E21" s="72">
        <f>D21*12</f>
        <v>24000</v>
      </c>
      <c r="F21" s="69">
        <f>E21/$N$2</f>
        <v>400</v>
      </c>
      <c r="G21" s="59"/>
      <c r="H21" s="57"/>
      <c r="I21" s="57"/>
      <c r="J21" s="57"/>
    </row>
    <row r="22" spans="1:10" ht="26.4">
      <c r="A22" s="2"/>
      <c r="B22" s="3" t="s">
        <v>13</v>
      </c>
      <c r="C22" s="4" t="s">
        <v>23</v>
      </c>
      <c r="D22" s="13">
        <v>1000</v>
      </c>
      <c r="E22" s="72">
        <f>D22*12</f>
        <v>12000</v>
      </c>
      <c r="F22" s="69">
        <f>E22/$N$2</f>
        <v>200</v>
      </c>
      <c r="G22" s="59"/>
      <c r="H22" s="57"/>
      <c r="I22" s="57"/>
      <c r="J22" s="57"/>
    </row>
    <row r="23" spans="1:10">
      <c r="A23" s="63"/>
      <c r="B23" s="74" t="s">
        <v>28</v>
      </c>
      <c r="C23" s="81"/>
      <c r="D23" s="76">
        <f>SUM(D18:D22)</f>
        <v>14000</v>
      </c>
      <c r="E23" s="76">
        <f>SUM(E18:E22)</f>
        <v>168000</v>
      </c>
      <c r="F23" s="76">
        <f>E23/$N$2</f>
        <v>2800</v>
      </c>
      <c r="G23" s="59"/>
      <c r="H23" s="57"/>
      <c r="I23" s="57"/>
      <c r="J23" s="57"/>
    </row>
    <row r="24" spans="1:10" ht="15" thickBot="1">
      <c r="A24" s="2"/>
      <c r="B24" s="87"/>
      <c r="C24" s="6"/>
      <c r="D24" s="15"/>
      <c r="E24" s="94"/>
      <c r="F24" s="15"/>
      <c r="G24" s="59"/>
      <c r="H24" s="57"/>
      <c r="I24" s="57"/>
      <c r="J24" s="57"/>
    </row>
    <row r="25" spans="1:10" s="23" customFormat="1" ht="15" thickBot="1">
      <c r="A25" s="82">
        <v>4</v>
      </c>
      <c r="B25" s="86" t="s">
        <v>40</v>
      </c>
      <c r="C25" s="83"/>
      <c r="D25" s="25"/>
      <c r="E25" s="80"/>
      <c r="F25" s="80"/>
      <c r="G25" s="59"/>
      <c r="H25" s="57"/>
      <c r="I25" s="57"/>
      <c r="J25" s="57"/>
    </row>
    <row r="26" spans="1:10">
      <c r="A26" s="2"/>
      <c r="B26" s="88" t="s">
        <v>14</v>
      </c>
      <c r="C26" s="4">
        <v>1</v>
      </c>
      <c r="D26" s="13">
        <v>15000</v>
      </c>
      <c r="E26" s="73">
        <f t="shared" ref="E26:E30" si="0">C26*D26*12</f>
        <v>180000</v>
      </c>
      <c r="F26" s="65">
        <f>E26/$N$2</f>
        <v>3000</v>
      </c>
      <c r="G26" s="59"/>
      <c r="H26" s="57"/>
      <c r="I26" s="57"/>
      <c r="J26" s="57"/>
    </row>
    <row r="27" spans="1:10">
      <c r="A27" s="2"/>
      <c r="B27" s="1" t="s">
        <v>15</v>
      </c>
      <c r="C27" s="4">
        <v>1</v>
      </c>
      <c r="D27" s="13">
        <v>4000</v>
      </c>
      <c r="E27" s="73">
        <f t="shared" si="0"/>
        <v>48000</v>
      </c>
      <c r="F27" s="65">
        <f>E27/$N$2</f>
        <v>800</v>
      </c>
      <c r="G27" s="57"/>
      <c r="H27" s="57"/>
      <c r="I27" s="57"/>
      <c r="J27" s="57"/>
    </row>
    <row r="28" spans="1:10" ht="26.4">
      <c r="A28" s="2"/>
      <c r="B28" s="1" t="s">
        <v>16</v>
      </c>
      <c r="C28" s="4">
        <v>1</v>
      </c>
      <c r="D28" s="13">
        <v>3000</v>
      </c>
      <c r="E28" s="73">
        <f t="shared" si="0"/>
        <v>36000</v>
      </c>
      <c r="F28" s="65">
        <f>E28/$N$2</f>
        <v>600</v>
      </c>
      <c r="G28" s="57"/>
      <c r="H28" s="57"/>
      <c r="I28" s="57"/>
      <c r="J28" s="57"/>
    </row>
    <row r="29" spans="1:10">
      <c r="A29" s="2"/>
      <c r="B29" s="1" t="s">
        <v>17</v>
      </c>
      <c r="C29" s="4">
        <v>1</v>
      </c>
      <c r="D29" s="13">
        <v>5000</v>
      </c>
      <c r="E29" s="73">
        <f t="shared" si="0"/>
        <v>60000</v>
      </c>
      <c r="F29" s="65">
        <f>E29/$N$2</f>
        <v>1000</v>
      </c>
      <c r="G29" s="57"/>
      <c r="H29" s="57"/>
      <c r="I29" s="57"/>
      <c r="J29" s="57"/>
    </row>
    <row r="30" spans="1:10">
      <c r="A30" s="2"/>
      <c r="B30" s="1" t="s">
        <v>18</v>
      </c>
      <c r="C30" s="4">
        <v>1</v>
      </c>
      <c r="D30" s="13">
        <v>5000</v>
      </c>
      <c r="E30" s="73">
        <f t="shared" si="0"/>
        <v>60000</v>
      </c>
      <c r="F30" s="65">
        <f>E30/$N$2</f>
        <v>1000</v>
      </c>
      <c r="G30" s="57"/>
      <c r="H30" s="57"/>
      <c r="I30" s="57"/>
      <c r="J30" s="57"/>
    </row>
    <row r="31" spans="1:10">
      <c r="A31" s="2"/>
      <c r="B31" s="14" t="s">
        <v>26</v>
      </c>
      <c r="C31" s="5">
        <v>1</v>
      </c>
      <c r="D31" s="13">
        <v>30000</v>
      </c>
      <c r="E31" s="71">
        <f>C31*D31</f>
        <v>30000</v>
      </c>
      <c r="F31" s="68">
        <f>E31/$N$2</f>
        <v>500</v>
      </c>
      <c r="G31" s="57"/>
      <c r="H31" s="57"/>
      <c r="I31" s="57"/>
      <c r="J31" s="57"/>
    </row>
    <row r="32" spans="1:10">
      <c r="A32" s="63"/>
      <c r="B32" s="74" t="s">
        <v>37</v>
      </c>
      <c r="C32" s="74">
        <f>SUM(C26:C31)</f>
        <v>6</v>
      </c>
      <c r="D32" s="75"/>
      <c r="E32" s="75">
        <f t="shared" ref="E32" si="1">SUM(E26:E31)</f>
        <v>414000</v>
      </c>
      <c r="F32" s="75">
        <f>E32/$N$2</f>
        <v>6900</v>
      </c>
      <c r="G32" s="42"/>
      <c r="H32" s="42"/>
      <c r="I32" s="42"/>
      <c r="J32" s="42"/>
    </row>
    <row r="33" spans="1:10">
      <c r="A33" s="2"/>
      <c r="B33" s="42"/>
      <c r="C33" s="42"/>
      <c r="D33" s="42"/>
      <c r="E33" s="66"/>
      <c r="F33" s="67"/>
      <c r="G33" s="33"/>
      <c r="H33" s="42"/>
      <c r="I33" s="42"/>
      <c r="J33" s="42"/>
    </row>
    <row r="34" spans="1:10" s="37" customFormat="1" ht="13.2">
      <c r="A34" s="63"/>
      <c r="B34" s="43" t="s">
        <v>38</v>
      </c>
      <c r="C34" s="43"/>
      <c r="D34" s="44"/>
      <c r="E34" s="44">
        <f>E11+E15+E23+E32</f>
        <v>1726000</v>
      </c>
      <c r="F34" s="44">
        <f>E34/$N$2</f>
        <v>28766.666666666668</v>
      </c>
      <c r="G34" s="45"/>
      <c r="H34" s="9"/>
      <c r="I34" s="9"/>
      <c r="J34" s="9"/>
    </row>
    <row r="35" spans="1:10">
      <c r="G35" s="12"/>
    </row>
    <row r="36" spans="1:10">
      <c r="B36" s="11"/>
    </row>
    <row r="37" spans="1:10" ht="26.4">
      <c r="G37" s="2" t="s">
        <v>45</v>
      </c>
    </row>
    <row r="38" spans="1:10" ht="15" customHeight="1">
      <c r="B38" s="11"/>
      <c r="C38" s="23"/>
      <c r="D38" s="23"/>
      <c r="E38" s="23"/>
      <c r="G38" s="36" t="e">
        <f>#REF!/#REF!</f>
        <v>#REF!</v>
      </c>
    </row>
    <row r="53" spans="1:1">
      <c r="A53" s="7"/>
    </row>
  </sheetData>
  <mergeCells count="5">
    <mergeCell ref="A1:G1"/>
    <mergeCell ref="A2:G2"/>
    <mergeCell ref="A3:G3"/>
    <mergeCell ref="G4:J4"/>
    <mergeCell ref="G14:G15"/>
  </mergeCells>
  <phoneticPr fontId="2" type="noConversion"/>
  <pageMargins left="0.7" right="0.45" top="0.5" bottom="0.75" header="0.3" footer="0.3"/>
  <pageSetup paperSize="9" orientation="landscape" r:id="rId1"/>
  <headerFooter alignWithMargins="0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M61"/>
  <sheetViews>
    <sheetView topLeftCell="A15" zoomScale="90" zoomScaleNormal="90" workbookViewId="0">
      <selection activeCell="H38" sqref="H38"/>
    </sheetView>
  </sheetViews>
  <sheetFormatPr defaultColWidth="7.6640625" defaultRowHeight="14.4"/>
  <cols>
    <col min="1" max="1" width="3.88671875" style="11" customWidth="1"/>
    <col min="2" max="2" width="36.6640625" style="23" customWidth="1"/>
    <col min="3" max="3" width="11" style="23" customWidth="1"/>
    <col min="4" max="4" width="10.88671875" style="23" customWidth="1"/>
    <col min="5" max="5" width="10.109375" style="23" customWidth="1"/>
    <col min="6" max="6" width="17.33203125" style="23" customWidth="1"/>
    <col min="7" max="7" width="13" style="23" customWidth="1"/>
    <col min="8" max="8" width="20.6640625" style="23" customWidth="1"/>
    <col min="9" max="11" width="9" style="23" hidden="1" customWidth="1"/>
    <col min="12" max="13" width="7.6640625" style="23"/>
    <col min="14" max="14" width="11.109375" style="23" customWidth="1"/>
    <col min="15" max="16384" width="7.6640625" style="23"/>
  </cols>
  <sheetData>
    <row r="1" spans="1:12" ht="60.75" customHeight="1">
      <c r="A1" s="113"/>
      <c r="B1" s="113"/>
      <c r="C1" s="113"/>
      <c r="D1" s="113"/>
      <c r="E1" s="113"/>
      <c r="F1" s="113"/>
      <c r="G1" s="113"/>
      <c r="H1" s="113"/>
      <c r="I1" s="42"/>
      <c r="J1" s="42"/>
      <c r="K1" s="42"/>
    </row>
    <row r="2" spans="1:12" ht="15" customHeight="1">
      <c r="A2" s="123" t="s">
        <v>33</v>
      </c>
      <c r="B2" s="124"/>
      <c r="C2" s="124"/>
      <c r="D2" s="124"/>
      <c r="E2" s="124"/>
      <c r="F2" s="124"/>
      <c r="G2" s="124"/>
      <c r="H2" s="124"/>
      <c r="I2" s="42"/>
      <c r="J2" s="42"/>
      <c r="K2" s="42"/>
    </row>
    <row r="3" spans="1:12" ht="38.25" customHeight="1">
      <c r="A3" s="2" t="s">
        <v>31</v>
      </c>
      <c r="B3" s="2" t="s">
        <v>1</v>
      </c>
      <c r="C3" s="2" t="s">
        <v>2</v>
      </c>
      <c r="D3" s="2" t="s">
        <v>21</v>
      </c>
      <c r="E3" s="41" t="s">
        <v>22</v>
      </c>
      <c r="F3" s="2" t="s">
        <v>29</v>
      </c>
      <c r="G3" s="2" t="s">
        <v>44</v>
      </c>
      <c r="H3" s="114" t="s">
        <v>4</v>
      </c>
      <c r="I3" s="125"/>
      <c r="J3" s="125"/>
      <c r="K3" s="125"/>
      <c r="L3" s="34"/>
    </row>
    <row r="4" spans="1:12">
      <c r="A4" s="2">
        <v>1</v>
      </c>
      <c r="B4" s="24" t="s">
        <v>41</v>
      </c>
      <c r="C4" s="2"/>
      <c r="D4" s="10"/>
      <c r="E4" s="10"/>
      <c r="F4" s="10"/>
      <c r="G4" s="8"/>
      <c r="H4" s="42"/>
      <c r="I4" s="42"/>
      <c r="J4" s="42"/>
      <c r="K4" s="42"/>
    </row>
    <row r="5" spans="1:12">
      <c r="A5" s="2"/>
      <c r="B5" s="1" t="s">
        <v>5</v>
      </c>
      <c r="C5" s="4">
        <f>'Budget - INR-USD '!C6</f>
        <v>1</v>
      </c>
      <c r="D5" s="13">
        <f>'Budget - INR-USD '!D6/56</f>
        <v>178.57142857142858</v>
      </c>
      <c r="E5" s="14">
        <f>C5*D5*12</f>
        <v>2142.8571428571431</v>
      </c>
      <c r="F5" s="13">
        <f>E5*10%</f>
        <v>214.28571428571433</v>
      </c>
      <c r="G5" s="8">
        <f>E5-F5</f>
        <v>1928.5714285714289</v>
      </c>
      <c r="H5" s="42"/>
      <c r="I5" s="42"/>
      <c r="J5" s="42"/>
      <c r="K5" s="42"/>
    </row>
    <row r="6" spans="1:12">
      <c r="A6" s="2"/>
      <c r="B6" s="1" t="s">
        <v>27</v>
      </c>
      <c r="C6" s="4">
        <f>'Budget - INR-USD '!C7</f>
        <v>1</v>
      </c>
      <c r="D6" s="13">
        <f>'Budget - INR-USD '!D7/56</f>
        <v>178.57142857142858</v>
      </c>
      <c r="E6" s="14">
        <f>C6*D6*12</f>
        <v>2142.8571428571431</v>
      </c>
      <c r="F6" s="13">
        <f t="shared" ref="F6:F9" si="0">E6*10%</f>
        <v>214.28571428571433</v>
      </c>
      <c r="G6" s="8">
        <f>E6-F6</f>
        <v>1928.5714285714289</v>
      </c>
      <c r="H6" s="42"/>
      <c r="I6" s="42"/>
      <c r="J6" s="42"/>
      <c r="K6" s="42"/>
    </row>
    <row r="7" spans="1:12" ht="26.4">
      <c r="A7" s="2"/>
      <c r="B7" s="1" t="s">
        <v>6</v>
      </c>
      <c r="C7" s="4">
        <f>'Budget - INR-USD '!C8</f>
        <v>9</v>
      </c>
      <c r="D7" s="13">
        <f>'Budget - INR-USD '!D8/56</f>
        <v>89.285714285714292</v>
      </c>
      <c r="E7" s="14">
        <f>C7*D7*12</f>
        <v>9642.8571428571449</v>
      </c>
      <c r="F7" s="13">
        <f t="shared" si="0"/>
        <v>964.28571428571456</v>
      </c>
      <c r="G7" s="8">
        <f>E7-F7</f>
        <v>8678.5714285714312</v>
      </c>
      <c r="H7" s="9" t="s">
        <v>7</v>
      </c>
      <c r="I7" s="42"/>
      <c r="J7" s="42"/>
      <c r="K7" s="42"/>
    </row>
    <row r="8" spans="1:12" ht="52.8">
      <c r="A8" s="2"/>
      <c r="B8" s="1" t="s">
        <v>8</v>
      </c>
      <c r="C8" s="4">
        <f>'Budget - INR-USD '!C9</f>
        <v>6</v>
      </c>
      <c r="D8" s="13">
        <f>'Budget - INR-USD '!D9/56</f>
        <v>62.5</v>
      </c>
      <c r="E8" s="14">
        <f>C8*D8*12</f>
        <v>4500</v>
      </c>
      <c r="F8" s="13">
        <f t="shared" si="0"/>
        <v>450</v>
      </c>
      <c r="G8" s="8">
        <f>E8-F8</f>
        <v>4050</v>
      </c>
      <c r="H8" s="9" t="s">
        <v>7</v>
      </c>
      <c r="I8" s="42"/>
      <c r="J8" s="42"/>
      <c r="K8" s="42"/>
    </row>
    <row r="9" spans="1:12">
      <c r="A9" s="2"/>
      <c r="B9" s="1" t="s">
        <v>9</v>
      </c>
      <c r="C9" s="4">
        <f>'Budget - INR-USD '!C10</f>
        <v>1</v>
      </c>
      <c r="D9" s="13">
        <f>'Budget - INR-USD '!D10/56</f>
        <v>107.14285714285714</v>
      </c>
      <c r="E9" s="14">
        <f>C9*D9*12</f>
        <v>1285.7142857142858</v>
      </c>
      <c r="F9" s="13">
        <f t="shared" si="0"/>
        <v>128.57142857142858</v>
      </c>
      <c r="G9" s="8">
        <f>E9-F9</f>
        <v>1157.1428571428571</v>
      </c>
      <c r="H9" s="33"/>
      <c r="I9" s="42"/>
      <c r="J9" s="42"/>
      <c r="K9" s="42"/>
    </row>
    <row r="10" spans="1:12">
      <c r="A10" s="2"/>
      <c r="B10" s="27" t="s">
        <v>35</v>
      </c>
      <c r="C10" s="31">
        <f>SUM(C5:C9)</f>
        <v>18</v>
      </c>
      <c r="D10" s="38">
        <f t="shared" ref="D10:G10" si="1">SUM(D5:D9)</f>
        <v>616.07142857142856</v>
      </c>
      <c r="E10" s="38">
        <f t="shared" si="1"/>
        <v>19714.285714285717</v>
      </c>
      <c r="F10" s="38">
        <f t="shared" si="1"/>
        <v>1971.4285714285718</v>
      </c>
      <c r="G10" s="38">
        <f t="shared" si="1"/>
        <v>17742.857142857149</v>
      </c>
      <c r="H10" s="33"/>
      <c r="I10" s="42"/>
      <c r="J10" s="42"/>
      <c r="K10" s="42"/>
    </row>
    <row r="11" spans="1:12">
      <c r="A11" s="2">
        <v>2</v>
      </c>
      <c r="B11" s="25" t="s">
        <v>42</v>
      </c>
      <c r="C11" s="4"/>
      <c r="D11" s="18"/>
      <c r="E11" s="18"/>
      <c r="F11" s="18"/>
      <c r="G11" s="8"/>
      <c r="H11" s="33"/>
      <c r="I11" s="42"/>
      <c r="J11" s="42"/>
      <c r="K11" s="42"/>
    </row>
    <row r="12" spans="1:12" ht="26.4">
      <c r="A12" s="2"/>
      <c r="B12" s="14" t="s">
        <v>47</v>
      </c>
      <c r="C12" s="4">
        <f>'Budget - INR-USD '!C14</f>
        <v>2</v>
      </c>
      <c r="D12" s="13">
        <f>'Budget - INR-USD '!D14/56</f>
        <v>357.14285714285717</v>
      </c>
      <c r="E12" s="14">
        <v>714</v>
      </c>
      <c r="F12" s="14">
        <f>E12*10%</f>
        <v>71.400000000000006</v>
      </c>
      <c r="G12" s="8">
        <f>E12-F12</f>
        <v>642.6</v>
      </c>
      <c r="H12" s="126"/>
      <c r="I12" s="42"/>
      <c r="J12" s="42"/>
      <c r="K12" s="42"/>
    </row>
    <row r="13" spans="1:12">
      <c r="A13" s="2"/>
      <c r="B13" s="48" t="s">
        <v>36</v>
      </c>
      <c r="C13" s="49">
        <f>C12</f>
        <v>2</v>
      </c>
      <c r="D13" s="50"/>
      <c r="E13" s="52">
        <v>714</v>
      </c>
      <c r="F13" s="52">
        <f>E13*10%</f>
        <v>71.400000000000006</v>
      </c>
      <c r="G13" s="51">
        <f>G12</f>
        <v>642.6</v>
      </c>
      <c r="H13" s="126"/>
      <c r="I13" s="42"/>
      <c r="J13" s="42"/>
      <c r="K13" s="42"/>
    </row>
    <row r="14" spans="1:12">
      <c r="A14" s="2"/>
      <c r="B14" s="1"/>
      <c r="C14" s="4"/>
      <c r="D14" s="13"/>
      <c r="E14" s="14"/>
      <c r="F14" s="14"/>
      <c r="G14" s="19"/>
      <c r="H14" s="33"/>
      <c r="I14" s="42"/>
      <c r="J14" s="42"/>
      <c r="K14" s="42"/>
    </row>
    <row r="15" spans="1:12">
      <c r="A15" s="2">
        <v>3</v>
      </c>
      <c r="B15" s="26" t="s">
        <v>10</v>
      </c>
      <c r="C15" s="4"/>
      <c r="D15" s="13"/>
      <c r="E15" s="17"/>
      <c r="F15" s="17"/>
      <c r="G15" s="8"/>
      <c r="H15" s="33"/>
      <c r="I15" s="42"/>
      <c r="J15" s="42"/>
      <c r="K15" s="42"/>
    </row>
    <row r="16" spans="1:12" ht="26.4">
      <c r="A16" s="2"/>
      <c r="B16" s="3" t="s">
        <v>11</v>
      </c>
      <c r="C16" s="4" t="str">
        <f>'Budget - INR-USD '!C18</f>
        <v>_</v>
      </c>
      <c r="D16" s="13">
        <f>'Budget - INR-USD '!D18/56</f>
        <v>71.428571428571431</v>
      </c>
      <c r="E16" s="13">
        <f>D16*12</f>
        <v>857.14285714285711</v>
      </c>
      <c r="F16" s="13">
        <f>E16*90%</f>
        <v>771.42857142857144</v>
      </c>
      <c r="G16" s="8">
        <f>E16-F16</f>
        <v>85.714285714285666</v>
      </c>
      <c r="H16" s="33"/>
      <c r="I16" s="42"/>
      <c r="J16" s="42"/>
      <c r="K16" s="42"/>
    </row>
    <row r="17" spans="1:13" ht="26.4">
      <c r="A17" s="2"/>
      <c r="B17" s="21" t="s">
        <v>32</v>
      </c>
      <c r="C17" s="4" t="str">
        <f>'Budget - INR-USD '!C19</f>
        <v>_</v>
      </c>
      <c r="D17" s="13">
        <f>'Budget - INR-USD '!D19/56</f>
        <v>53.571428571428569</v>
      </c>
      <c r="E17" s="13">
        <f>D17*12</f>
        <v>642.85714285714289</v>
      </c>
      <c r="F17" s="13">
        <f t="shared" ref="F17:F20" si="2">E17*90%</f>
        <v>578.57142857142867</v>
      </c>
      <c r="G17" s="8">
        <f>E17-F17</f>
        <v>64.285714285714221</v>
      </c>
      <c r="H17" s="33"/>
      <c r="I17" s="42"/>
      <c r="J17" s="42"/>
      <c r="K17" s="42"/>
    </row>
    <row r="18" spans="1:13">
      <c r="A18" s="2"/>
      <c r="B18" s="3" t="s">
        <v>24</v>
      </c>
      <c r="C18" s="4" t="str">
        <f>'Budget - INR-USD '!C20</f>
        <v>_</v>
      </c>
      <c r="D18" s="13">
        <f>'Budget - INR-USD '!D20/56</f>
        <v>71.428571428571431</v>
      </c>
      <c r="E18" s="13">
        <f>D18*12</f>
        <v>857.14285714285711</v>
      </c>
      <c r="F18" s="13">
        <f t="shared" si="2"/>
        <v>771.42857142857144</v>
      </c>
      <c r="G18" s="8">
        <f>E18-F18</f>
        <v>85.714285714285666</v>
      </c>
      <c r="H18" s="33"/>
      <c r="I18" s="42"/>
      <c r="J18" s="42"/>
      <c r="K18" s="42"/>
    </row>
    <row r="19" spans="1:13" ht="26.4">
      <c r="A19" s="2"/>
      <c r="B19" s="3" t="s">
        <v>12</v>
      </c>
      <c r="C19" s="4" t="str">
        <f>'Budget - INR-USD '!C21</f>
        <v>_</v>
      </c>
      <c r="D19" s="13">
        <f>'Budget - INR-USD '!D21/56</f>
        <v>35.714285714285715</v>
      </c>
      <c r="E19" s="13">
        <f>D19*12</f>
        <v>428.57142857142856</v>
      </c>
      <c r="F19" s="13">
        <f t="shared" si="2"/>
        <v>385.71428571428572</v>
      </c>
      <c r="G19" s="8">
        <f>E19-F19</f>
        <v>42.857142857142833</v>
      </c>
      <c r="H19" s="33"/>
      <c r="I19" s="42"/>
      <c r="J19" s="42"/>
      <c r="K19" s="42"/>
    </row>
    <row r="20" spans="1:13" ht="26.4">
      <c r="A20" s="2"/>
      <c r="B20" s="3" t="s">
        <v>13</v>
      </c>
      <c r="C20" s="4" t="str">
        <f>'Budget - INR-USD '!C22</f>
        <v>_</v>
      </c>
      <c r="D20" s="13">
        <f>'Budget - INR-USD '!D22/56</f>
        <v>17.857142857142858</v>
      </c>
      <c r="E20" s="13">
        <f>D20*12</f>
        <v>214.28571428571428</v>
      </c>
      <c r="F20" s="13">
        <f t="shared" si="2"/>
        <v>192.85714285714286</v>
      </c>
      <c r="G20" s="8">
        <f>E20-F20</f>
        <v>21.428571428571416</v>
      </c>
      <c r="H20" s="33"/>
      <c r="I20" s="42"/>
      <c r="J20" s="42"/>
      <c r="K20" s="42"/>
    </row>
    <row r="21" spans="1:13">
      <c r="A21" s="2"/>
      <c r="B21" s="27" t="s">
        <v>28</v>
      </c>
      <c r="C21" s="31"/>
      <c r="D21" s="29">
        <f>SUM(D16:D20)</f>
        <v>250.00000000000003</v>
      </c>
      <c r="E21" s="29">
        <f>SUM(E16:E20)</f>
        <v>2999.9999999999995</v>
      </c>
      <c r="F21" s="29">
        <f>SUM(F16:F20)</f>
        <v>2700</v>
      </c>
      <c r="G21" s="30">
        <f>SUM(G16:G20)</f>
        <v>299.99999999999977</v>
      </c>
      <c r="H21" s="33"/>
      <c r="I21" s="42"/>
      <c r="J21" s="42"/>
      <c r="K21" s="42"/>
    </row>
    <row r="22" spans="1:13">
      <c r="A22" s="2"/>
      <c r="B22" s="20"/>
      <c r="C22" s="4"/>
      <c r="D22" s="15"/>
      <c r="E22" s="15"/>
      <c r="F22" s="15"/>
      <c r="G22" s="16"/>
      <c r="H22" s="33"/>
      <c r="I22" s="42"/>
      <c r="J22" s="42"/>
      <c r="K22" s="42"/>
    </row>
    <row r="23" spans="1:13" ht="26.4">
      <c r="A23" s="2">
        <v>4</v>
      </c>
      <c r="B23" s="26" t="s">
        <v>40</v>
      </c>
      <c r="C23" s="4"/>
      <c r="D23" s="17"/>
      <c r="E23" s="17"/>
      <c r="F23" s="17"/>
      <c r="G23" s="19"/>
      <c r="H23" s="33"/>
      <c r="I23" s="42"/>
      <c r="J23" s="42"/>
      <c r="K23" s="42"/>
      <c r="M23" s="22"/>
    </row>
    <row r="24" spans="1:13">
      <c r="A24" s="2"/>
      <c r="B24" s="1" t="s">
        <v>14</v>
      </c>
      <c r="C24" s="4">
        <f>'Budget - INR-USD '!C26</f>
        <v>1</v>
      </c>
      <c r="D24" s="13">
        <f>'Budget - INR-USD '!D26/56</f>
        <v>267.85714285714283</v>
      </c>
      <c r="E24" s="8">
        <f t="shared" ref="E24:E28" si="3">C24*D24*12</f>
        <v>3214.2857142857138</v>
      </c>
      <c r="F24" s="14">
        <f>E24*90%</f>
        <v>2892.8571428571427</v>
      </c>
      <c r="G24" s="19">
        <f>E24-F24</f>
        <v>321.4285714285711</v>
      </c>
      <c r="H24" s="33"/>
      <c r="I24" s="42"/>
      <c r="J24" s="42"/>
      <c r="K24" s="42"/>
    </row>
    <row r="25" spans="1:13" ht="26.4">
      <c r="A25" s="2"/>
      <c r="B25" s="1" t="s">
        <v>15</v>
      </c>
      <c r="C25" s="4">
        <f>'Budget - INR-USD '!C27</f>
        <v>1</v>
      </c>
      <c r="D25" s="13">
        <f>'Budget - INR-USD '!D27/56</f>
        <v>71.428571428571431</v>
      </c>
      <c r="E25" s="8">
        <f t="shared" si="3"/>
        <v>857.14285714285711</v>
      </c>
      <c r="F25" s="14">
        <f t="shared" ref="F25:F29" si="4">E25*90%</f>
        <v>771.42857142857144</v>
      </c>
      <c r="G25" s="19">
        <f t="shared" ref="G25:G28" si="5">E25-F25</f>
        <v>85.714285714285666</v>
      </c>
      <c r="H25" s="42"/>
      <c r="I25" s="42"/>
      <c r="J25" s="42"/>
      <c r="K25" s="42"/>
    </row>
    <row r="26" spans="1:13" ht="26.4">
      <c r="A26" s="2"/>
      <c r="B26" s="1" t="s">
        <v>16</v>
      </c>
      <c r="C26" s="4">
        <f>'Budget - INR-USD '!C28</f>
        <v>1</v>
      </c>
      <c r="D26" s="13">
        <f>'Budget - INR-USD '!D28/56</f>
        <v>53.571428571428569</v>
      </c>
      <c r="E26" s="8">
        <f t="shared" si="3"/>
        <v>642.85714285714289</v>
      </c>
      <c r="F26" s="14">
        <f t="shared" si="4"/>
        <v>578.57142857142867</v>
      </c>
      <c r="G26" s="19">
        <f t="shared" si="5"/>
        <v>64.285714285714221</v>
      </c>
      <c r="H26" s="42"/>
      <c r="I26" s="42"/>
      <c r="J26" s="42"/>
      <c r="K26" s="42"/>
    </row>
    <row r="27" spans="1:13" ht="26.4">
      <c r="A27" s="2"/>
      <c r="B27" s="1" t="s">
        <v>17</v>
      </c>
      <c r="C27" s="4">
        <f>'Budget - INR-USD '!C29</f>
        <v>1</v>
      </c>
      <c r="D27" s="13">
        <f>'Budget - INR-USD '!D29/56</f>
        <v>89.285714285714292</v>
      </c>
      <c r="E27" s="8">
        <f t="shared" si="3"/>
        <v>1071.4285714285716</v>
      </c>
      <c r="F27" s="14">
        <f t="shared" si="4"/>
        <v>964.28571428571445</v>
      </c>
      <c r="G27" s="19">
        <f t="shared" si="5"/>
        <v>107.14285714285711</v>
      </c>
      <c r="H27" s="42"/>
      <c r="I27" s="42"/>
      <c r="J27" s="42"/>
      <c r="K27" s="42"/>
    </row>
    <row r="28" spans="1:13">
      <c r="A28" s="2"/>
      <c r="B28" s="1" t="s">
        <v>18</v>
      </c>
      <c r="C28" s="4">
        <f>'Budget - INR-USD '!C30</f>
        <v>1</v>
      </c>
      <c r="D28" s="13">
        <f>'Budget - INR-USD '!D30/56</f>
        <v>89.285714285714292</v>
      </c>
      <c r="E28" s="8">
        <f t="shared" si="3"/>
        <v>1071.4285714285716</v>
      </c>
      <c r="F28" s="14">
        <f t="shared" si="4"/>
        <v>964.28571428571445</v>
      </c>
      <c r="G28" s="19">
        <f t="shared" si="5"/>
        <v>107.14285714285711</v>
      </c>
      <c r="H28" s="42"/>
      <c r="I28" s="42"/>
      <c r="J28" s="42"/>
      <c r="K28" s="42"/>
    </row>
    <row r="29" spans="1:13" ht="26.4">
      <c r="A29" s="2"/>
      <c r="B29" s="14" t="s">
        <v>26</v>
      </c>
      <c r="C29" s="4">
        <f>'Budget - INR-USD '!C31</f>
        <v>1</v>
      </c>
      <c r="D29" s="13">
        <f>'Budget - INR-USD '!D31/56</f>
        <v>535.71428571428567</v>
      </c>
      <c r="E29" s="14">
        <f>C29*D29</f>
        <v>535.71428571428567</v>
      </c>
      <c r="F29" s="14">
        <f t="shared" si="4"/>
        <v>482.14285714285711</v>
      </c>
      <c r="G29" s="8">
        <f>E29-F29</f>
        <v>53.571428571428555</v>
      </c>
      <c r="H29" s="42"/>
      <c r="I29" s="42"/>
      <c r="J29" s="42"/>
      <c r="K29" s="42"/>
    </row>
    <row r="30" spans="1:13">
      <c r="A30" s="2"/>
      <c r="B30" s="27" t="s">
        <v>37</v>
      </c>
      <c r="C30" s="27">
        <f>SUM(C24:C29)</f>
        <v>6</v>
      </c>
      <c r="D30" s="28"/>
      <c r="E30" s="28">
        <f t="shared" ref="E30:G30" si="6">SUM(E24:E29)</f>
        <v>7392.8571428571422</v>
      </c>
      <c r="F30" s="28">
        <f t="shared" si="6"/>
        <v>6653.5714285714294</v>
      </c>
      <c r="G30" s="28">
        <f t="shared" si="6"/>
        <v>739.28571428571377</v>
      </c>
      <c r="H30" s="42"/>
      <c r="I30" s="42"/>
      <c r="J30" s="42"/>
      <c r="K30" s="42"/>
    </row>
    <row r="31" spans="1:13" s="37" customFormat="1" ht="13.2">
      <c r="A31" s="2"/>
      <c r="B31" s="43" t="s">
        <v>38</v>
      </c>
      <c r="C31" s="43"/>
      <c r="D31" s="43"/>
      <c r="E31" s="53">
        <f>E10+E13+E21+E30</f>
        <v>30821.142857142859</v>
      </c>
      <c r="F31" s="53">
        <f>F10+F13+F21+F30</f>
        <v>11396.400000000001</v>
      </c>
      <c r="G31" s="44">
        <f>SUM(G10+G13+G21+G30)</f>
        <v>19424.742857142861</v>
      </c>
      <c r="H31" s="45"/>
      <c r="I31" s="9"/>
      <c r="J31" s="9"/>
      <c r="K31" s="9"/>
    </row>
    <row r="32" spans="1:13">
      <c r="A32" s="40"/>
      <c r="B32" s="34"/>
      <c r="C32" s="34"/>
      <c r="D32" s="34"/>
      <c r="E32" s="34"/>
      <c r="F32" s="34"/>
      <c r="G32" s="34"/>
      <c r="H32" s="56"/>
      <c r="I32" s="55"/>
      <c r="J32" s="42"/>
      <c r="K32" s="42"/>
    </row>
    <row r="33" spans="1:11">
      <c r="A33" s="39"/>
      <c r="B33" s="99" t="s">
        <v>19</v>
      </c>
      <c r="C33" s="101"/>
      <c r="D33" s="117"/>
      <c r="E33" s="118"/>
      <c r="F33" s="42"/>
      <c r="G33" s="42"/>
      <c r="H33" s="42"/>
      <c r="I33" s="42"/>
      <c r="J33" s="42"/>
      <c r="K33" s="42"/>
    </row>
    <row r="34" spans="1:11" ht="39.6">
      <c r="A34" s="39"/>
      <c r="B34" s="113" t="s">
        <v>1</v>
      </c>
      <c r="C34" s="113"/>
      <c r="D34" s="127" t="s">
        <v>30</v>
      </c>
      <c r="E34" s="128"/>
      <c r="F34" s="2" t="s">
        <v>3</v>
      </c>
      <c r="G34" s="2" t="s">
        <v>44</v>
      </c>
      <c r="H34" s="2" t="s">
        <v>45</v>
      </c>
      <c r="I34" s="42"/>
      <c r="J34" s="42"/>
      <c r="K34" s="42"/>
    </row>
    <row r="35" spans="1:11">
      <c r="A35" s="39">
        <v>1</v>
      </c>
      <c r="B35" s="119" t="s">
        <v>34</v>
      </c>
      <c r="C35" s="119"/>
      <c r="D35" s="129">
        <f>E10</f>
        <v>19714.285714285717</v>
      </c>
      <c r="E35" s="130"/>
      <c r="F35" s="8">
        <f>F10</f>
        <v>1971.4285714285718</v>
      </c>
      <c r="G35" s="8">
        <f>G10</f>
        <v>17742.857142857149</v>
      </c>
      <c r="H35" s="46">
        <f>G35/D35</f>
        <v>0.90000000000000013</v>
      </c>
      <c r="I35" s="42"/>
      <c r="J35" s="42"/>
      <c r="K35" s="42"/>
    </row>
    <row r="36" spans="1:11">
      <c r="A36" s="39">
        <v>2</v>
      </c>
      <c r="B36" s="115" t="s">
        <v>39</v>
      </c>
      <c r="C36" s="116"/>
      <c r="D36" s="129">
        <f>E12</f>
        <v>714</v>
      </c>
      <c r="E36" s="130"/>
      <c r="F36" s="8">
        <f>F12</f>
        <v>71.400000000000006</v>
      </c>
      <c r="G36" s="8">
        <f>G13</f>
        <v>642.6</v>
      </c>
      <c r="H36" s="35">
        <f>G36/D36</f>
        <v>0.9</v>
      </c>
      <c r="I36" s="42"/>
      <c r="J36" s="42"/>
      <c r="K36" s="42"/>
    </row>
    <row r="37" spans="1:11">
      <c r="A37" s="39">
        <v>3</v>
      </c>
      <c r="B37" s="119" t="s">
        <v>10</v>
      </c>
      <c r="C37" s="120"/>
      <c r="D37" s="129">
        <f>E21</f>
        <v>2999.9999999999995</v>
      </c>
      <c r="E37" s="130"/>
      <c r="F37" s="8">
        <f>F21</f>
        <v>2700</v>
      </c>
      <c r="G37" s="8">
        <f>G21</f>
        <v>299.99999999999977</v>
      </c>
      <c r="H37" s="46">
        <f>G37/D37</f>
        <v>9.9999999999999936E-2</v>
      </c>
      <c r="I37" s="42"/>
      <c r="J37" s="42"/>
      <c r="K37" s="42"/>
    </row>
    <row r="38" spans="1:11">
      <c r="A38" s="39">
        <v>4</v>
      </c>
      <c r="B38" s="119" t="s">
        <v>40</v>
      </c>
      <c r="C38" s="121"/>
      <c r="D38" s="129">
        <f>E30</f>
        <v>7392.8571428571422</v>
      </c>
      <c r="E38" s="130"/>
      <c r="F38" s="8">
        <f>F30</f>
        <v>6653.5714285714294</v>
      </c>
      <c r="G38" s="8">
        <f>G30</f>
        <v>739.28571428571377</v>
      </c>
      <c r="H38" s="46">
        <f>G38/D38</f>
        <v>9.9999999999999936E-2</v>
      </c>
      <c r="I38" s="42"/>
      <c r="J38" s="42"/>
      <c r="K38" s="42"/>
    </row>
    <row r="39" spans="1:11">
      <c r="A39" s="39"/>
      <c r="B39" s="122" t="s">
        <v>20</v>
      </c>
      <c r="C39" s="122"/>
      <c r="D39" s="131">
        <f>SUM(D35:D38)</f>
        <v>30821.142857142859</v>
      </c>
      <c r="E39" s="132"/>
      <c r="F39" s="32">
        <f>SUM(F35:F38)</f>
        <v>11396.400000000001</v>
      </c>
      <c r="G39" s="32">
        <f>SUM(G35:G38)</f>
        <v>19424.742857142861</v>
      </c>
      <c r="H39" s="47">
        <f>G39/D39</f>
        <v>0.63024083653150909</v>
      </c>
      <c r="I39" s="42"/>
      <c r="J39" s="42"/>
      <c r="K39" s="42"/>
    </row>
    <row r="40" spans="1:11">
      <c r="B40" s="54" t="s">
        <v>48</v>
      </c>
    </row>
    <row r="42" spans="1:11">
      <c r="E42" s="34"/>
    </row>
    <row r="45" spans="1:11">
      <c r="D45" s="34"/>
    </row>
    <row r="61" spans="1:1">
      <c r="A61" s="23"/>
    </row>
  </sheetData>
  <mergeCells count="18">
    <mergeCell ref="B39:C39"/>
    <mergeCell ref="A1:H1"/>
    <mergeCell ref="A2:H2"/>
    <mergeCell ref="H3:K3"/>
    <mergeCell ref="H12:H13"/>
    <mergeCell ref="B34:C34"/>
    <mergeCell ref="D34:E34"/>
    <mergeCell ref="D35:E35"/>
    <mergeCell ref="D36:E36"/>
    <mergeCell ref="D37:E37"/>
    <mergeCell ref="D38:E38"/>
    <mergeCell ref="D39:E39"/>
    <mergeCell ref="B36:C36"/>
    <mergeCell ref="B33:C33"/>
    <mergeCell ref="D33:E33"/>
    <mergeCell ref="B35:C35"/>
    <mergeCell ref="B37:C37"/>
    <mergeCell ref="B38:C38"/>
  </mergeCells>
  <phoneticPr fontId="2" type="noConversion"/>
  <pageMargins left="0.7" right="0.7" top="0.75" bottom="0.75" header="0.3" footer="0.3"/>
  <pageSetup paperSize="9" orientation="landscape" verticalDpi="0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- INR-USD </vt:lpstr>
      <vt:lpstr> Budgets in CHF</vt:lpstr>
    </vt:vector>
  </TitlesOfParts>
  <Company>Aarohi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Sharma</dc:creator>
  <cp:lastModifiedBy>akm</cp:lastModifiedBy>
  <cp:lastPrinted>2012-10-19T03:26:59Z</cp:lastPrinted>
  <dcterms:created xsi:type="dcterms:W3CDTF">2012-01-27T02:14:41Z</dcterms:created>
  <dcterms:modified xsi:type="dcterms:W3CDTF">2014-05-02T17:43:35Z</dcterms:modified>
</cp:coreProperties>
</file>