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firstSheet="1" activeTab="1"/>
  </bookViews>
  <sheets>
    <sheet name="Budget-2011" sheetId="1" r:id="rId1"/>
    <sheet name="CCHP Budget-11" sheetId="2" r:id="rId2"/>
    <sheet name="Monthly Budget-11" sheetId="3" r:id="rId3"/>
    <sheet name="Monthly Budget-11 (Reduced)" sheetId="4" r:id="rId4"/>
    <sheet name="CCHP Budget-11(Reduced)" sheetId="5" r:id="rId5"/>
  </sheets>
  <definedNames>
    <definedName name="_xlnm.Print_Titles" localSheetId="1">'CCHP Budget-11'!$6:$6</definedName>
    <definedName name="_xlnm.Print_Titles" localSheetId="4">'CCHP Budget-11(Reduced)'!$6:$6</definedName>
    <definedName name="_xlnm.Print_Titles" localSheetId="2">'Monthly Budget-11'!$6:$6</definedName>
    <definedName name="_xlnm.Print_Titles" localSheetId="3">'Monthly Budget-11 (Reduced)'!$6:$6</definedName>
  </definedNames>
  <calcPr fullCalcOnLoad="1"/>
</workbook>
</file>

<file path=xl/sharedStrings.xml><?xml version="1.0" encoding="utf-8"?>
<sst xmlns="http://schemas.openxmlformats.org/spreadsheetml/2006/main" count="739" uniqueCount="206">
  <si>
    <t xml:space="preserve">Santepheap CCHP Cambodia </t>
  </si>
  <si>
    <t xml:space="preserve">Provisional Budget Outlook for 2011 for CCHP </t>
  </si>
  <si>
    <t>Yearly fixed Budget inclusive Food, Medicine, 2 Cooks, 3 English Teachers, 4 Staffs and 1 Director</t>
  </si>
  <si>
    <t xml:space="preserve">and 31 Children and Rent </t>
  </si>
  <si>
    <t xml:space="preserve"> </t>
  </si>
  <si>
    <t>Total whole year</t>
  </si>
  <si>
    <t>Personal fixe costs</t>
  </si>
  <si>
    <t>Riel</t>
  </si>
  <si>
    <t>USD</t>
  </si>
  <si>
    <t xml:space="preserve">3 English Teacher </t>
  </si>
  <si>
    <t xml:space="preserve">4 Staffs </t>
  </si>
  <si>
    <t>2 Cooks</t>
  </si>
  <si>
    <t>Computer Teacher</t>
  </si>
  <si>
    <t xml:space="preserve">(1$ per hrs, 6days 2times) </t>
  </si>
  <si>
    <t xml:space="preserve">Financial Director </t>
  </si>
  <si>
    <t>1 Advisor</t>
  </si>
  <si>
    <t xml:space="preserve">1 Director </t>
  </si>
  <si>
    <t xml:space="preserve">Staff Training </t>
  </si>
  <si>
    <t>Total</t>
  </si>
  <si>
    <t xml:space="preserve">Maintenance Costs </t>
  </si>
  <si>
    <t>Office Supplies &amp; House Supplies</t>
  </si>
  <si>
    <t>Telephone Costs &amp;  Internet</t>
  </si>
  <si>
    <t xml:space="preserve">Cloths </t>
  </si>
  <si>
    <t xml:space="preserve">Rent for the Youth house </t>
  </si>
  <si>
    <t>Rent of the two buildings</t>
  </si>
  <si>
    <t>Office equipments</t>
  </si>
  <si>
    <t xml:space="preserve">Electricity incl Youth House </t>
  </si>
  <si>
    <t>Dance Fees&amp; Supplies</t>
  </si>
  <si>
    <t xml:space="preserve">Transportation  </t>
  </si>
  <si>
    <t>Transportation Fee</t>
  </si>
  <si>
    <t>Maintenance for Motos &amp; Bicycles, gasoline</t>
  </si>
  <si>
    <t xml:space="preserve">Househould expenses          </t>
  </si>
  <si>
    <t xml:space="preserve">Food: 40$ x 5 days x 4 weeks x 12 months </t>
  </si>
  <si>
    <t xml:space="preserve">Food supplies/ Wood  </t>
  </si>
  <si>
    <t xml:space="preserve">Health Care &amp; Medical Supplies </t>
  </si>
  <si>
    <t xml:space="preserve">Total </t>
  </si>
  <si>
    <t>Yealy tuition fee for school</t>
  </si>
  <si>
    <t>School Supplies/Fees</t>
  </si>
  <si>
    <t xml:space="preserve">School Tuition Fee </t>
  </si>
  <si>
    <t>Total Budget for 2011</t>
  </si>
  <si>
    <t xml:space="preserve">Total expenses  2010 </t>
  </si>
  <si>
    <t>Total Income FOCC 2010</t>
  </si>
  <si>
    <t>Total Income from Donations on Spot 2010</t>
  </si>
  <si>
    <t>Differences   2010-2011</t>
  </si>
  <si>
    <t>Code</t>
  </si>
  <si>
    <t>Description</t>
  </si>
  <si>
    <t>Unit</t>
  </si>
  <si>
    <t>Quantity</t>
  </si>
  <si>
    <t>Cost</t>
  </si>
  <si>
    <t>Total cost</t>
  </si>
  <si>
    <t>A.1</t>
  </si>
  <si>
    <t>month</t>
  </si>
  <si>
    <t>A.2</t>
  </si>
  <si>
    <t>A2.1</t>
  </si>
  <si>
    <t>A2.2</t>
  </si>
  <si>
    <t>A2.3</t>
  </si>
  <si>
    <t>A2.4</t>
  </si>
  <si>
    <t>A2.5</t>
  </si>
  <si>
    <t>A2.6</t>
  </si>
  <si>
    <t>A2.7</t>
  </si>
  <si>
    <t>A2.8</t>
  </si>
  <si>
    <t>A.3</t>
  </si>
  <si>
    <t>A3.1</t>
  </si>
  <si>
    <t>A3.2</t>
  </si>
  <si>
    <t>A.4</t>
  </si>
  <si>
    <t>A4.1</t>
  </si>
  <si>
    <t>A4.2</t>
  </si>
  <si>
    <t>A.5</t>
  </si>
  <si>
    <t>kg</t>
  </si>
  <si>
    <t>Grand Total</t>
  </si>
  <si>
    <t>Prepared by</t>
  </si>
  <si>
    <t>Phea Theary</t>
  </si>
  <si>
    <t>Finance Officer</t>
  </si>
  <si>
    <t xml:space="preserve">     Ink for printer</t>
  </si>
  <si>
    <t xml:space="preserve">     Parking service</t>
  </si>
  <si>
    <t xml:space="preserve">     Spare part of moto and bicycle</t>
  </si>
  <si>
    <t xml:space="preserve">     Khmer cheese</t>
  </si>
  <si>
    <t xml:space="preserve">     Sugar</t>
  </si>
  <si>
    <t xml:space="preserve">     Sugar palm</t>
  </si>
  <si>
    <t xml:space="preserve">     Salt</t>
  </si>
  <si>
    <t xml:space="preserve">     Salt fish</t>
  </si>
  <si>
    <t xml:space="preserve">     Soy</t>
  </si>
  <si>
    <t xml:space="preserve">     Soy-bean</t>
  </si>
  <si>
    <t xml:space="preserve">     Chili sauce</t>
  </si>
  <si>
    <t xml:space="preserve">     Oyster sauce</t>
  </si>
  <si>
    <t xml:space="preserve">     Oil for cook</t>
  </si>
  <si>
    <t xml:space="preserve">     Rice</t>
  </si>
  <si>
    <t xml:space="preserve">     Onion</t>
  </si>
  <si>
    <t xml:space="preserve">     Dry chili</t>
  </si>
  <si>
    <t xml:space="preserve">     Bean</t>
  </si>
  <si>
    <t xml:space="preserve">     Ice cube</t>
  </si>
  <si>
    <t xml:space="preserve">     Gas</t>
  </si>
  <si>
    <t xml:space="preserve">     Drinking water/beverage for the monk</t>
  </si>
  <si>
    <t xml:space="preserve">     Banana/flower and cake</t>
  </si>
  <si>
    <t xml:space="preserve">     Tea</t>
  </si>
  <si>
    <t xml:space="preserve">     Breakfast</t>
  </si>
  <si>
    <t xml:space="preserve">     Seasoning (Khnor)</t>
  </si>
  <si>
    <t xml:space="preserve">     Seasoning cube (Khnor) </t>
  </si>
  <si>
    <t xml:space="preserve">Office Runnig Costs </t>
  </si>
  <si>
    <t>Personnel fixed costs</t>
  </si>
  <si>
    <t xml:space="preserve">Cooking supplies </t>
  </si>
  <si>
    <t>Tuition fee</t>
  </si>
  <si>
    <t>School allowance for children</t>
  </si>
  <si>
    <t>A6.1</t>
  </si>
  <si>
    <t>A6.2</t>
  </si>
  <si>
    <t>A6.3</t>
  </si>
  <si>
    <t>Director</t>
  </si>
  <si>
    <t>Center Manager</t>
  </si>
  <si>
    <t>Transportation  and mantenance cost</t>
  </si>
  <si>
    <t>House Supplies</t>
  </si>
  <si>
    <t xml:space="preserve">     Material use in office</t>
  </si>
  <si>
    <t>Communication cost</t>
  </si>
  <si>
    <t xml:space="preserve">      Internet using</t>
  </si>
  <si>
    <t xml:space="preserve">      Office phone</t>
  </si>
  <si>
    <t xml:space="preserve">      Phone card allowance for staff</t>
  </si>
  <si>
    <t>Children supplies</t>
  </si>
  <si>
    <t xml:space="preserve">     Cooking wood</t>
  </si>
  <si>
    <t>Checked by</t>
  </si>
  <si>
    <t>Un Chanrotha</t>
  </si>
  <si>
    <t>Director of Education</t>
  </si>
  <si>
    <t>Date:</t>
  </si>
  <si>
    <t>Approved by</t>
  </si>
  <si>
    <t>Hem Sathya</t>
  </si>
  <si>
    <t xml:space="preserve">Food: 35$ x 7 days x 4 weeks x 12 months </t>
  </si>
  <si>
    <t>Food supplies</t>
  </si>
  <si>
    <t xml:space="preserve">Cambodian Children's House of Peace - CCHP  </t>
  </si>
  <si>
    <t>Annual Budget - 2001</t>
  </si>
  <si>
    <t>Descriptions</t>
  </si>
  <si>
    <t>Month</t>
  </si>
  <si>
    <t>Person</t>
  </si>
  <si>
    <t>Bottle</t>
  </si>
  <si>
    <t>Deputy Director for Education Program</t>
  </si>
  <si>
    <t>Education Program Assistant (Khmer Teacher)</t>
  </si>
  <si>
    <t>Education Program Assistant (Computer Teacher)</t>
  </si>
  <si>
    <t>Cook</t>
  </si>
  <si>
    <t>Cook Assistant</t>
  </si>
  <si>
    <t>Security Guard</t>
  </si>
  <si>
    <t xml:space="preserve">Office supplies </t>
  </si>
  <si>
    <t xml:space="preserve">     Garbage collection fee </t>
  </si>
  <si>
    <t xml:space="preserve">     Ink for printers</t>
  </si>
  <si>
    <t>House supplies</t>
  </si>
  <si>
    <t xml:space="preserve">Office runnig costs </t>
  </si>
  <si>
    <t>Communication costs</t>
  </si>
  <si>
    <t xml:space="preserve">      Internet service fee </t>
  </si>
  <si>
    <t>Children's supplies</t>
  </si>
  <si>
    <t>Rent of the two buildings (boys and gilrs' houses)</t>
  </si>
  <si>
    <t>Dance fees &amp; supplies</t>
  </si>
  <si>
    <t>Transportation and maintenance costs</t>
  </si>
  <si>
    <t>Transportation fee</t>
  </si>
  <si>
    <t xml:space="preserve">     Parking service fee</t>
  </si>
  <si>
    <t xml:space="preserve">Food: 40$ x 7 days x 4 weeks x 12 months </t>
  </si>
  <si>
    <t xml:space="preserve">     Khmer cheese (prahok) </t>
  </si>
  <si>
    <t xml:space="preserve">     Cooking oil</t>
  </si>
  <si>
    <t xml:space="preserve">     White rice </t>
  </si>
  <si>
    <t xml:space="preserve">Food supplies/wood  </t>
  </si>
  <si>
    <t xml:space="preserve">     Part-time Cook Assistant </t>
  </si>
  <si>
    <t xml:space="preserve">Health care &amp; medical supplies </t>
  </si>
  <si>
    <t>School supplies</t>
  </si>
  <si>
    <t xml:space="preserve">School tuition fee </t>
  </si>
  <si>
    <t>Deputy Director for Education</t>
  </si>
  <si>
    <t>Date:_________________</t>
  </si>
  <si>
    <t>Date:________________</t>
  </si>
  <si>
    <t xml:space="preserve">Monthly Budget - 2011 </t>
  </si>
  <si>
    <t>House</t>
  </si>
  <si>
    <t>Liter</t>
  </si>
  <si>
    <t>Kg</t>
  </si>
  <si>
    <t>Dozen</t>
  </si>
  <si>
    <t>Kg*day</t>
  </si>
  <si>
    <t>Cube</t>
  </si>
  <si>
    <t>Bag</t>
  </si>
  <si>
    <t>Time</t>
  </si>
  <si>
    <t>Week</t>
  </si>
  <si>
    <t>Month (32ps)</t>
  </si>
  <si>
    <t>Date:____________</t>
  </si>
  <si>
    <t>Education Program Assistant (English Teacher)</t>
  </si>
  <si>
    <t>Rent of the two buildings (boys and Girls' Houses)</t>
  </si>
  <si>
    <t xml:space="preserve">Electricity including Youth's House </t>
  </si>
  <si>
    <t xml:space="preserve">Rent for the Youth's House </t>
  </si>
  <si>
    <t>Maintenance for motos &amp; bicycles, gasoline</t>
  </si>
  <si>
    <t xml:space="preserve">     Spare parts for motos and bicycles</t>
  </si>
  <si>
    <t xml:space="preserve">     Spare parts of motos and bicycles</t>
  </si>
  <si>
    <t xml:space="preserve">Food supplies/Wood  </t>
  </si>
  <si>
    <t xml:space="preserve">     Khmer cheese (Prahok)</t>
  </si>
  <si>
    <t xml:space="preserve">     White rice</t>
  </si>
  <si>
    <t xml:space="preserve">     Part-time Cook Assistant</t>
  </si>
  <si>
    <t xml:space="preserve">     Stationery</t>
  </si>
  <si>
    <t>Monthly Budget (Reduced Costs) - 2011</t>
  </si>
  <si>
    <t>Costs</t>
  </si>
  <si>
    <t>Monthly Total
 Costs</t>
  </si>
  <si>
    <t>Rent of the two buildings (Boys and Girls' Houses)</t>
  </si>
  <si>
    <t>Staff Assistant (Care Taker) for girls</t>
  </si>
  <si>
    <t xml:space="preserve">     Cook Assistant</t>
  </si>
  <si>
    <t>Date:_______________</t>
  </si>
  <si>
    <t>Date:___________________</t>
  </si>
  <si>
    <t>Date:______________</t>
  </si>
  <si>
    <t>Annual Budget (Reduced Costs) - 2011</t>
  </si>
  <si>
    <t>Total
Monthly Costs</t>
  </si>
  <si>
    <t>Yearly Costs</t>
  </si>
  <si>
    <t>Staff Assistant (Care Giver) for girls</t>
  </si>
  <si>
    <t xml:space="preserve">     Garbage collection fee</t>
  </si>
  <si>
    <t>Staff Assistant (Care Givers) for girls</t>
  </si>
  <si>
    <t>Staff Assistant (Care Givers) for boys</t>
  </si>
  <si>
    <t>Staff Assistants (Care Givers) for girls</t>
  </si>
  <si>
    <t>Staff Assistants (Care Givers) for boys</t>
  </si>
  <si>
    <t>Total Monthly Costs</t>
  </si>
  <si>
    <t>Annual Costs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</si>
</sst>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 ;_ * \-#,##0.00_ ;_ * \-??_ ;_ @_ "/>
    <numFmt numFmtId="165" formatCode="_(* #,##0.00_);_(* \(#,##0.00\);_(* \-??_);_(@_)"/>
    <numFmt numFmtId="166" formatCode="dd\-mmm\-yy"/>
    <numFmt numFmtId="167" formatCode="d\-mmm\-yy;@"/>
    <numFmt numFmtId="168" formatCode="0#####"/>
    <numFmt numFmtId="169" formatCode="0000"/>
    <numFmt numFmtId="170" formatCode="0.0"/>
    <numFmt numFmtId="171" formatCode="0.000"/>
    <numFmt numFmtId="172" formatCode="0.0000"/>
    <numFmt numFmtId="173" formatCode="0.00000"/>
  </numFmts>
  <fonts count="47">
    <font>
      <sz val="1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i/>
      <sz val="11"/>
      <color indexed="8"/>
      <name val="Arial"/>
      <family val="2"/>
    </font>
    <font>
      <sz val="8"/>
      <name val="Arial"/>
      <family val="2"/>
    </font>
    <font>
      <u val="single"/>
      <sz val="11.5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mbria"/>
      <family val="1"/>
    </font>
    <font>
      <b/>
      <sz val="20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0" tint="-0.24997000396251678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164" fontId="2" fillId="0" borderId="0" xfId="42" applyFont="1" applyFill="1" applyBorder="1" applyAlignment="1" applyProtection="1">
      <alignment/>
      <protection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164" fontId="1" fillId="0" borderId="0" xfId="42" applyFont="1" applyFill="1" applyBorder="1" applyAlignment="1" applyProtection="1">
      <alignment/>
      <protection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5" fillId="0" borderId="0" xfId="42" applyFont="1" applyFill="1" applyBorder="1" applyAlignment="1" applyProtection="1">
      <alignment/>
      <protection/>
    </xf>
    <xf numFmtId="164" fontId="4" fillId="0" borderId="0" xfId="42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1" fillId="33" borderId="0" xfId="0" applyFont="1" applyFill="1" applyAlignment="1">
      <alignment/>
    </xf>
    <xf numFmtId="164" fontId="1" fillId="0" borderId="0" xfId="42" applyFont="1" applyFill="1" applyBorder="1" applyAlignment="1" applyProtection="1">
      <alignment horizontal="right"/>
      <protection/>
    </xf>
    <xf numFmtId="0" fontId="2" fillId="0" borderId="10" xfId="0" applyFont="1" applyBorder="1" applyAlignment="1">
      <alignment/>
    </xf>
    <xf numFmtId="0" fontId="6" fillId="0" borderId="0" xfId="0" applyFont="1" applyAlignment="1">
      <alignment horizontal="right"/>
    </xf>
    <xf numFmtId="0" fontId="0" fillId="0" borderId="11" xfId="0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2" xfId="42" applyFont="1" applyFill="1" applyBorder="1" applyAlignment="1" applyProtection="1">
      <alignment/>
      <protection/>
    </xf>
    <xf numFmtId="164" fontId="1" fillId="0" borderId="13" xfId="0" applyNumberFormat="1" applyFont="1" applyBorder="1" applyAlignment="1">
      <alignment/>
    </xf>
    <xf numFmtId="165" fontId="2" fillId="0" borderId="0" xfId="0" applyNumberFormat="1" applyFont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164" fontId="2" fillId="0" borderId="15" xfId="42" applyFont="1" applyFill="1" applyBorder="1" applyAlignment="1" applyProtection="1">
      <alignment/>
      <protection/>
    </xf>
    <xf numFmtId="164" fontId="1" fillId="0" borderId="16" xfId="0" applyNumberFormat="1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164" fontId="1" fillId="0" borderId="18" xfId="42" applyFont="1" applyFill="1" applyBorder="1" applyAlignment="1" applyProtection="1">
      <alignment/>
      <protection/>
    </xf>
    <xf numFmtId="164" fontId="1" fillId="0" borderId="19" xfId="0" applyNumberFormat="1" applyFont="1" applyBorder="1" applyAlignment="1">
      <alignment/>
    </xf>
    <xf numFmtId="164" fontId="1" fillId="0" borderId="0" xfId="0" applyNumberFormat="1" applyFont="1" applyAlignment="1">
      <alignment/>
    </xf>
    <xf numFmtId="0" fontId="2" fillId="0" borderId="20" xfId="0" applyFont="1" applyBorder="1" applyAlignment="1">
      <alignment/>
    </xf>
    <xf numFmtId="0" fontId="1" fillId="0" borderId="15" xfId="0" applyFont="1" applyBorder="1" applyAlignment="1">
      <alignment/>
    </xf>
    <xf numFmtId="0" fontId="6" fillId="0" borderId="15" xfId="0" applyFont="1" applyBorder="1" applyAlignment="1">
      <alignment/>
    </xf>
    <xf numFmtId="165" fontId="1" fillId="0" borderId="0" xfId="0" applyNumberFormat="1" applyFont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1" fillId="0" borderId="19" xfId="42" applyFont="1" applyFill="1" applyBorder="1" applyAlignment="1" applyProtection="1">
      <alignment/>
      <protection/>
    </xf>
    <xf numFmtId="164" fontId="1" fillId="33" borderId="0" xfId="42" applyFont="1" applyFill="1" applyBorder="1" applyAlignment="1" applyProtection="1">
      <alignment/>
      <protection/>
    </xf>
    <xf numFmtId="164" fontId="1" fillId="33" borderId="0" xfId="0" applyNumberFormat="1" applyFont="1" applyFill="1" applyAlignment="1">
      <alignment/>
    </xf>
    <xf numFmtId="164" fontId="6" fillId="0" borderId="0" xfId="42" applyFont="1" applyFill="1" applyBorder="1" applyAlignment="1" applyProtection="1">
      <alignment/>
      <protection/>
    </xf>
    <xf numFmtId="164" fontId="6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1" fillId="34" borderId="21" xfId="0" applyFont="1" applyFill="1" applyBorder="1" applyAlignment="1">
      <alignment horizontal="left" vertical="center"/>
    </xf>
    <xf numFmtId="0" fontId="7" fillId="34" borderId="22" xfId="0" applyFont="1" applyFill="1" applyBorder="1" applyAlignment="1">
      <alignment horizontal="left" vertical="center"/>
    </xf>
    <xf numFmtId="0" fontId="1" fillId="35" borderId="23" xfId="0" applyFont="1" applyFill="1" applyBorder="1" applyAlignment="1">
      <alignment horizontal="left"/>
    </xf>
    <xf numFmtId="0" fontId="1" fillId="35" borderId="24" xfId="0" applyFont="1" applyFill="1" applyBorder="1" applyAlignment="1">
      <alignment/>
    </xf>
    <xf numFmtId="0" fontId="2" fillId="35" borderId="24" xfId="0" applyFont="1" applyFill="1" applyBorder="1" applyAlignment="1">
      <alignment/>
    </xf>
    <xf numFmtId="2" fontId="1" fillId="35" borderId="25" xfId="0" applyNumberFormat="1" applyFont="1" applyFill="1" applyBorder="1" applyAlignment="1">
      <alignment/>
    </xf>
    <xf numFmtId="0" fontId="2" fillId="36" borderId="23" xfId="0" applyFont="1" applyFill="1" applyBorder="1" applyAlignment="1">
      <alignment horizontal="center"/>
    </xf>
    <xf numFmtId="0" fontId="2" fillId="36" borderId="24" xfId="0" applyFont="1" applyFill="1" applyBorder="1" applyAlignment="1">
      <alignment/>
    </xf>
    <xf numFmtId="0" fontId="2" fillId="36" borderId="24" xfId="0" applyFont="1" applyFill="1" applyBorder="1" applyAlignment="1">
      <alignment horizontal="left"/>
    </xf>
    <xf numFmtId="2" fontId="2" fillId="36" borderId="25" xfId="0" applyNumberFormat="1" applyFont="1" applyFill="1" applyBorder="1" applyAlignment="1">
      <alignment/>
    </xf>
    <xf numFmtId="0" fontId="1" fillId="37" borderId="23" xfId="0" applyFont="1" applyFill="1" applyBorder="1" applyAlignment="1">
      <alignment horizontal="left"/>
    </xf>
    <xf numFmtId="0" fontId="1" fillId="37" borderId="24" xfId="0" applyFont="1" applyFill="1" applyBorder="1" applyAlignment="1">
      <alignment/>
    </xf>
    <xf numFmtId="0" fontId="2" fillId="37" borderId="24" xfId="0" applyFont="1" applyFill="1" applyBorder="1" applyAlignment="1">
      <alignment/>
    </xf>
    <xf numFmtId="2" fontId="1" fillId="38" borderId="26" xfId="0" applyNumberFormat="1" applyFont="1" applyFill="1" applyBorder="1" applyAlignment="1">
      <alignment/>
    </xf>
    <xf numFmtId="2" fontId="2" fillId="0" borderId="0" xfId="0" applyNumberFormat="1" applyFont="1" applyAlignment="1">
      <alignment/>
    </xf>
    <xf numFmtId="2" fontId="1" fillId="37" borderId="25" xfId="0" applyNumberFormat="1" applyFont="1" applyFill="1" applyBorder="1" applyAlignment="1">
      <alignment/>
    </xf>
    <xf numFmtId="0" fontId="2" fillId="36" borderId="23" xfId="0" applyFont="1" applyFill="1" applyBorder="1" applyAlignment="1">
      <alignment horizontal="right"/>
    </xf>
    <xf numFmtId="43" fontId="2" fillId="0" borderId="0" xfId="0" applyNumberFormat="1" applyFont="1" applyAlignment="1">
      <alignment/>
    </xf>
    <xf numFmtId="2" fontId="1" fillId="36" borderId="25" xfId="0" applyNumberFormat="1" applyFont="1" applyFill="1" applyBorder="1" applyAlignment="1">
      <alignment/>
    </xf>
    <xf numFmtId="2" fontId="1" fillId="35" borderId="24" xfId="0" applyNumberFormat="1" applyFont="1" applyFill="1" applyBorder="1" applyAlignment="1">
      <alignment/>
    </xf>
    <xf numFmtId="2" fontId="2" fillId="36" borderId="24" xfId="0" applyNumberFormat="1" applyFont="1" applyFill="1" applyBorder="1" applyAlignment="1">
      <alignment/>
    </xf>
    <xf numFmtId="2" fontId="1" fillId="36" borderId="24" xfId="0" applyNumberFormat="1" applyFont="1" applyFill="1" applyBorder="1" applyAlignment="1">
      <alignment/>
    </xf>
    <xf numFmtId="2" fontId="1" fillId="37" borderId="24" xfId="0" applyNumberFormat="1" applyFont="1" applyFill="1" applyBorder="1" applyAlignment="1">
      <alignment/>
    </xf>
    <xf numFmtId="2" fontId="1" fillId="38" borderId="27" xfId="0" applyNumberFormat="1" applyFont="1" applyFill="1" applyBorder="1" applyAlignment="1">
      <alignment/>
    </xf>
    <xf numFmtId="0" fontId="2" fillId="39" borderId="24" xfId="0" applyFont="1" applyFill="1" applyBorder="1" applyAlignment="1">
      <alignment/>
    </xf>
    <xf numFmtId="2" fontId="2" fillId="39" borderId="24" xfId="0" applyNumberFormat="1" applyFont="1" applyFill="1" applyBorder="1" applyAlignment="1">
      <alignment/>
    </xf>
    <xf numFmtId="2" fontId="2" fillId="39" borderId="25" xfId="0" applyNumberFormat="1" applyFont="1" applyFill="1" applyBorder="1" applyAlignment="1">
      <alignment/>
    </xf>
    <xf numFmtId="0" fontId="1" fillId="34" borderId="22" xfId="0" applyFont="1" applyFill="1" applyBorder="1" applyAlignment="1">
      <alignment horizontal="center"/>
    </xf>
    <xf numFmtId="0" fontId="1" fillId="34" borderId="28" xfId="0" applyFont="1" applyFill="1" applyBorder="1" applyAlignment="1">
      <alignment horizontal="center"/>
    </xf>
    <xf numFmtId="2" fontId="2" fillId="37" borderId="25" xfId="0" applyNumberFormat="1" applyFont="1" applyFill="1" applyBorder="1" applyAlignment="1">
      <alignment/>
    </xf>
    <xf numFmtId="0" fontId="1" fillId="34" borderId="22" xfId="0" applyFont="1" applyFill="1" applyBorder="1" applyAlignment="1">
      <alignment horizontal="center" vertical="center"/>
    </xf>
    <xf numFmtId="0" fontId="1" fillId="34" borderId="28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38" borderId="29" xfId="0" applyFont="1" applyFill="1" applyBorder="1" applyAlignment="1">
      <alignment horizontal="center"/>
    </xf>
    <xf numFmtId="0" fontId="1" fillId="38" borderId="27" xfId="0" applyFont="1" applyFill="1" applyBorder="1" applyAlignment="1">
      <alignment horizontal="center"/>
    </xf>
    <xf numFmtId="0" fontId="28" fillId="33" borderId="0" xfId="0" applyFont="1" applyFill="1" applyBorder="1" applyAlignment="1">
      <alignment horizontal="center"/>
    </xf>
    <xf numFmtId="0" fontId="29" fillId="0" borderId="0" xfId="0" applyFont="1" applyFill="1" applyAlignment="1">
      <alignment horizontal="center"/>
    </xf>
    <xf numFmtId="0" fontId="1" fillId="34" borderId="30" xfId="0" applyFont="1" applyFill="1" applyBorder="1" applyAlignment="1">
      <alignment horizontal="center"/>
    </xf>
    <xf numFmtId="2" fontId="1" fillId="35" borderId="31" xfId="0" applyNumberFormat="1" applyFont="1" applyFill="1" applyBorder="1" applyAlignment="1">
      <alignment/>
    </xf>
    <xf numFmtId="2" fontId="2" fillId="36" borderId="31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34" borderId="32" xfId="0" applyFont="1" applyFill="1" applyBorder="1" applyAlignment="1">
      <alignment horizontal="center" vertical="center"/>
    </xf>
    <xf numFmtId="2" fontId="1" fillId="35" borderId="33" xfId="0" applyNumberFormat="1" applyFont="1" applyFill="1" applyBorder="1" applyAlignment="1">
      <alignment/>
    </xf>
    <xf numFmtId="2" fontId="2" fillId="36" borderId="34" xfId="0" applyNumberFormat="1" applyFont="1" applyFill="1" applyBorder="1" applyAlignment="1">
      <alignment/>
    </xf>
    <xf numFmtId="2" fontId="1" fillId="36" borderId="33" xfId="0" applyNumberFormat="1" applyFont="1" applyFill="1" applyBorder="1" applyAlignment="1">
      <alignment/>
    </xf>
    <xf numFmtId="2" fontId="1" fillId="36" borderId="34" xfId="0" applyNumberFormat="1" applyFont="1" applyFill="1" applyBorder="1" applyAlignment="1">
      <alignment/>
    </xf>
    <xf numFmtId="2" fontId="1" fillId="37" borderId="33" xfId="0" applyNumberFormat="1" applyFont="1" applyFill="1" applyBorder="1" applyAlignment="1">
      <alignment/>
    </xf>
    <xf numFmtId="2" fontId="1" fillId="37" borderId="34" xfId="0" applyNumberFormat="1" applyFont="1" applyFill="1" applyBorder="1" applyAlignment="1">
      <alignment/>
    </xf>
    <xf numFmtId="2" fontId="1" fillId="38" borderId="35" xfId="0" applyNumberFormat="1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D4"/>
      <rgbColor rgb="00FCF305"/>
      <rgbColor rgb="00F20884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6FF00"/>
      <rgbColor rgb="0000FFFF"/>
      <rgbColor rgb="00800080"/>
      <rgbColor rgb="00800000"/>
      <rgbColor rgb="00008080"/>
      <rgbColor rgb="000000FF"/>
      <rgbColor rgb="0000ABEA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828675</xdr:colOff>
      <xdr:row>2</xdr:row>
      <xdr:rowOff>257175</xdr:rowOff>
    </xdr:to>
    <xdr:pic>
      <xdr:nvPicPr>
        <xdr:cNvPr id="1" name="Picture 2" descr="Logo Fin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8286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85725</xdr:rowOff>
    </xdr:from>
    <xdr:to>
      <xdr:col>1</xdr:col>
      <xdr:colOff>828675</xdr:colOff>
      <xdr:row>2</xdr:row>
      <xdr:rowOff>238125</xdr:rowOff>
    </xdr:to>
    <xdr:pic>
      <xdr:nvPicPr>
        <xdr:cNvPr id="1" name="Picture 2" descr="Logo Fin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85725"/>
          <a:ext cx="8286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114300</xdr:rowOff>
    </xdr:from>
    <xdr:to>
      <xdr:col>1</xdr:col>
      <xdr:colOff>828675</xdr:colOff>
      <xdr:row>2</xdr:row>
      <xdr:rowOff>247650</xdr:rowOff>
    </xdr:to>
    <xdr:pic>
      <xdr:nvPicPr>
        <xdr:cNvPr id="1" name="Picture 2" descr="Logo Fin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14300"/>
          <a:ext cx="8286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161925</xdr:rowOff>
    </xdr:from>
    <xdr:to>
      <xdr:col>1</xdr:col>
      <xdr:colOff>828675</xdr:colOff>
      <xdr:row>2</xdr:row>
      <xdr:rowOff>257175</xdr:rowOff>
    </xdr:to>
    <xdr:pic>
      <xdr:nvPicPr>
        <xdr:cNvPr id="1" name="Picture 2" descr="Logo Fin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61925"/>
          <a:ext cx="8286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K123"/>
  <sheetViews>
    <sheetView zoomScalePageLayoutView="0" workbookViewId="0" topLeftCell="A1">
      <pane xSplit="8" topLeftCell="I1" activePane="topRight" state="frozen"/>
      <selection pane="topLeft" activeCell="A43" sqref="A43"/>
      <selection pane="topRight" activeCell="K64" sqref="K64"/>
    </sheetView>
  </sheetViews>
  <sheetFormatPr defaultColWidth="11.421875" defaultRowHeight="12.75"/>
  <cols>
    <col min="1" max="1" width="4.7109375" style="1" customWidth="1"/>
    <col min="2" max="2" width="12.7109375" style="2" customWidth="1"/>
    <col min="3" max="3" width="15.421875" style="2" customWidth="1"/>
    <col min="4" max="4" width="11.421875" style="2" customWidth="1"/>
    <col min="5" max="5" width="4.28125" style="2" customWidth="1"/>
    <col min="6" max="6" width="27.28125" style="2" customWidth="1"/>
    <col min="7" max="7" width="16.7109375" style="3" customWidth="1"/>
    <col min="8" max="8" width="19.28125" style="4" customWidth="1"/>
    <col min="9" max="10" width="11.57421875" style="2" customWidth="1"/>
    <col min="11" max="16384" width="11.421875" style="2" customWidth="1"/>
  </cols>
  <sheetData>
    <row r="1" spans="1:7" s="4" customFormat="1" ht="18">
      <c r="A1" s="1"/>
      <c r="B1" s="5" t="s">
        <v>0</v>
      </c>
      <c r="C1" s="5"/>
      <c r="D1" s="5"/>
      <c r="E1" s="5"/>
      <c r="G1" s="6"/>
    </row>
    <row r="2" ht="10.5" customHeight="1"/>
    <row r="3" spans="2:4" ht="16.5" customHeight="1">
      <c r="B3" s="5" t="s">
        <v>1</v>
      </c>
      <c r="C3" s="5"/>
      <c r="D3" s="5"/>
    </row>
    <row r="4" spans="1:8" s="9" customFormat="1" ht="14.25" customHeight="1">
      <c r="A4" s="7"/>
      <c r="B4" s="8" t="s">
        <v>2</v>
      </c>
      <c r="C4" s="8"/>
      <c r="D4" s="8"/>
      <c r="G4" s="10"/>
      <c r="H4" s="8"/>
    </row>
    <row r="5" spans="1:6" s="8" customFormat="1" ht="14.25" customHeight="1">
      <c r="A5" s="7"/>
      <c r="B5" s="8" t="s">
        <v>3</v>
      </c>
      <c r="F5" s="11"/>
    </row>
    <row r="6" spans="1:7" s="4" customFormat="1" ht="15">
      <c r="A6" s="1"/>
      <c r="B6" s="12" t="s">
        <v>4</v>
      </c>
      <c r="C6" s="12"/>
      <c r="D6" s="12"/>
      <c r="E6" s="2"/>
      <c r="F6" s="2"/>
      <c r="G6" s="3"/>
    </row>
    <row r="7" spans="2:8" ht="15">
      <c r="B7" s="12"/>
      <c r="C7" s="12"/>
      <c r="D7" s="12"/>
      <c r="H7" s="13" t="s">
        <v>5</v>
      </c>
    </row>
    <row r="8" spans="2:4" ht="15">
      <c r="B8" s="12"/>
      <c r="C8" s="12"/>
      <c r="D8" s="12"/>
    </row>
    <row r="9" spans="2:8" ht="15">
      <c r="B9" s="4" t="s">
        <v>6</v>
      </c>
      <c r="C9" s="4"/>
      <c r="D9" s="12" t="s">
        <v>4</v>
      </c>
      <c r="E9" s="4"/>
      <c r="F9" s="4"/>
      <c r="G9" s="14" t="s">
        <v>7</v>
      </c>
      <c r="H9" s="4" t="s">
        <v>8</v>
      </c>
    </row>
    <row r="10" spans="1:8" s="4" customFormat="1" ht="15">
      <c r="A10" s="1"/>
      <c r="B10" s="15"/>
      <c r="C10" s="2"/>
      <c r="D10" s="2"/>
      <c r="E10" s="2"/>
      <c r="F10" s="2"/>
      <c r="G10" s="3"/>
      <c r="H10" s="16" t="s">
        <v>4</v>
      </c>
    </row>
    <row r="11" spans="2:11" ht="15">
      <c r="B11" s="17" t="s">
        <v>9</v>
      </c>
      <c r="C11" s="18"/>
      <c r="D11" s="18"/>
      <c r="E11" s="18"/>
      <c r="F11" s="18"/>
      <c r="G11" s="19">
        <f aca="true" t="shared" si="0" ref="G11:G18">H11*4000</f>
        <v>25440000</v>
      </c>
      <c r="H11" s="20">
        <v>6360</v>
      </c>
      <c r="K11" s="21"/>
    </row>
    <row r="12" spans="2:11" ht="15">
      <c r="B12" s="22" t="s">
        <v>10</v>
      </c>
      <c r="C12" s="23"/>
      <c r="D12" s="23"/>
      <c r="E12" s="23"/>
      <c r="F12" s="23"/>
      <c r="G12" s="24">
        <f t="shared" si="0"/>
        <v>13440000</v>
      </c>
      <c r="H12" s="25">
        <v>3360</v>
      </c>
      <c r="K12" s="21"/>
    </row>
    <row r="13" spans="2:8" ht="15">
      <c r="B13" s="22" t="s">
        <v>11</v>
      </c>
      <c r="C13" s="23"/>
      <c r="D13" s="23"/>
      <c r="E13" s="23"/>
      <c r="F13" s="23"/>
      <c r="G13" s="24">
        <f t="shared" si="0"/>
        <v>9600000</v>
      </c>
      <c r="H13" s="25">
        <v>2400</v>
      </c>
    </row>
    <row r="14" spans="2:8" ht="15">
      <c r="B14" s="22" t="s">
        <v>12</v>
      </c>
      <c r="C14" s="23"/>
      <c r="D14" s="23" t="s">
        <v>13</v>
      </c>
      <c r="E14" s="23"/>
      <c r="F14" s="23"/>
      <c r="G14" s="24">
        <f t="shared" si="0"/>
        <v>2304000</v>
      </c>
      <c r="H14" s="25">
        <v>576</v>
      </c>
    </row>
    <row r="15" spans="2:8" ht="15">
      <c r="B15" s="22" t="s">
        <v>14</v>
      </c>
      <c r="C15" s="23"/>
      <c r="D15" s="23"/>
      <c r="E15" s="23"/>
      <c r="F15" s="23"/>
      <c r="G15" s="24">
        <f t="shared" si="0"/>
        <v>13440000</v>
      </c>
      <c r="H15" s="25">
        <v>3360</v>
      </c>
    </row>
    <row r="16" spans="2:8" ht="15">
      <c r="B16" s="22" t="s">
        <v>15</v>
      </c>
      <c r="C16" s="23"/>
      <c r="D16" s="23"/>
      <c r="E16" s="23"/>
      <c r="F16" s="23"/>
      <c r="G16" s="24">
        <f t="shared" si="0"/>
        <v>9600000</v>
      </c>
      <c r="H16" s="25">
        <v>2400</v>
      </c>
    </row>
    <row r="17" spans="2:8" ht="15">
      <c r="B17" s="22" t="s">
        <v>16</v>
      </c>
      <c r="C17" s="23"/>
      <c r="D17" s="23"/>
      <c r="E17" s="23"/>
      <c r="F17" s="23"/>
      <c r="G17" s="24">
        <f t="shared" si="0"/>
        <v>24000000</v>
      </c>
      <c r="H17" s="25">
        <v>6000</v>
      </c>
    </row>
    <row r="18" spans="2:8" ht="15">
      <c r="B18" s="22" t="s">
        <v>17</v>
      </c>
      <c r="C18" s="23"/>
      <c r="D18" s="23"/>
      <c r="E18" s="23"/>
      <c r="F18" s="23"/>
      <c r="G18" s="24">
        <f t="shared" si="0"/>
        <v>1200000</v>
      </c>
      <c r="H18" s="25">
        <v>300</v>
      </c>
    </row>
    <row r="19" spans="2:8" ht="15">
      <c r="B19" s="22"/>
      <c r="C19" s="23"/>
      <c r="D19" s="23"/>
      <c r="E19" s="23"/>
      <c r="F19" s="23"/>
      <c r="G19" s="24"/>
      <c r="H19" s="25"/>
    </row>
    <row r="20" spans="2:9" ht="15">
      <c r="B20" s="26"/>
      <c r="C20" s="27"/>
      <c r="D20" s="27"/>
      <c r="E20" s="27"/>
      <c r="F20" s="27" t="s">
        <v>18</v>
      </c>
      <c r="G20" s="28">
        <f>SUM(G11:G18)</f>
        <v>99024000</v>
      </c>
      <c r="H20" s="29">
        <f>SUM(H11:H18)</f>
        <v>24756</v>
      </c>
      <c r="I20" s="21"/>
    </row>
    <row r="21" spans="1:8" s="4" customFormat="1" ht="15">
      <c r="A21" s="1"/>
      <c r="B21" s="2"/>
      <c r="C21" s="2"/>
      <c r="D21" s="2"/>
      <c r="E21" s="2"/>
      <c r="F21" s="2"/>
      <c r="G21" s="3"/>
      <c r="H21" s="30" t="s">
        <v>4</v>
      </c>
    </row>
    <row r="22" ht="15">
      <c r="H22" s="30" t="s">
        <v>4</v>
      </c>
    </row>
    <row r="23" spans="3:8" ht="15">
      <c r="C23" s="4"/>
      <c r="D23" s="12" t="s">
        <v>4</v>
      </c>
      <c r="E23" s="4"/>
      <c r="F23" s="4"/>
      <c r="G23" s="6"/>
      <c r="H23" s="30" t="s">
        <v>4</v>
      </c>
    </row>
    <row r="24" spans="1:8" s="4" customFormat="1" ht="15">
      <c r="A24" s="1"/>
      <c r="B24" s="4" t="s">
        <v>19</v>
      </c>
      <c r="D24" s="2"/>
      <c r="E24" s="2"/>
      <c r="F24" s="2"/>
      <c r="G24" s="3"/>
      <c r="H24" s="30" t="s">
        <v>4</v>
      </c>
    </row>
    <row r="25" spans="7:8" ht="15">
      <c r="G25" s="3" t="s">
        <v>4</v>
      </c>
      <c r="H25" s="30" t="s">
        <v>4</v>
      </c>
    </row>
    <row r="26" spans="2:10" ht="15">
      <c r="B26" s="31" t="s">
        <v>20</v>
      </c>
      <c r="C26" s="18"/>
      <c r="D26" s="18"/>
      <c r="E26" s="18"/>
      <c r="F26" s="18"/>
      <c r="G26" s="19">
        <f aca="true" t="shared" si="1" ref="G26:G33">H26*4000</f>
        <v>24216000</v>
      </c>
      <c r="H26" s="20">
        <v>6054</v>
      </c>
      <c r="J26" s="68">
        <f>H26/12</f>
        <v>504.5</v>
      </c>
    </row>
    <row r="27" spans="2:8" ht="15">
      <c r="B27" s="22" t="s">
        <v>21</v>
      </c>
      <c r="C27" s="23"/>
      <c r="D27" s="23"/>
      <c r="E27" s="23"/>
      <c r="F27" s="23"/>
      <c r="G27" s="24">
        <f t="shared" si="1"/>
        <v>5760000</v>
      </c>
      <c r="H27" s="25">
        <v>1440</v>
      </c>
    </row>
    <row r="28" spans="2:8" ht="15">
      <c r="B28" s="22" t="s">
        <v>22</v>
      </c>
      <c r="C28" s="23"/>
      <c r="D28" s="23"/>
      <c r="E28" s="23"/>
      <c r="F28" s="23"/>
      <c r="G28" s="24">
        <f t="shared" si="1"/>
        <v>3940000</v>
      </c>
      <c r="H28" s="25">
        <v>985</v>
      </c>
    </row>
    <row r="29" spans="2:8" ht="15">
      <c r="B29" s="22" t="s">
        <v>23</v>
      </c>
      <c r="C29" s="32"/>
      <c r="D29" s="32" t="s">
        <v>4</v>
      </c>
      <c r="E29" s="23"/>
      <c r="F29" s="23"/>
      <c r="G29" s="24">
        <f t="shared" si="1"/>
        <v>12000000</v>
      </c>
      <c r="H29" s="25">
        <v>3000</v>
      </c>
    </row>
    <row r="30" spans="2:8" ht="15">
      <c r="B30" s="22" t="s">
        <v>24</v>
      </c>
      <c r="C30" s="23"/>
      <c r="D30" s="23"/>
      <c r="E30" s="23"/>
      <c r="F30" s="23"/>
      <c r="G30" s="24">
        <f t="shared" si="1"/>
        <v>25200000</v>
      </c>
      <c r="H30" s="25">
        <v>6300</v>
      </c>
    </row>
    <row r="31" spans="2:10" ht="15">
      <c r="B31" s="22" t="s">
        <v>25</v>
      </c>
      <c r="C31" s="23"/>
      <c r="D31" s="23"/>
      <c r="E31" s="23"/>
      <c r="F31" s="23"/>
      <c r="G31" s="24">
        <f t="shared" si="1"/>
        <v>20688000</v>
      </c>
      <c r="H31" s="25">
        <v>5172</v>
      </c>
      <c r="J31" s="2">
        <f>H31/12</f>
        <v>431</v>
      </c>
    </row>
    <row r="32" spans="2:8" ht="15">
      <c r="B32" s="22" t="s">
        <v>26</v>
      </c>
      <c r="C32" s="32"/>
      <c r="D32" s="32" t="s">
        <v>4</v>
      </c>
      <c r="E32" s="33" t="s">
        <v>4</v>
      </c>
      <c r="F32" s="32"/>
      <c r="G32" s="24">
        <f t="shared" si="1"/>
        <v>9448000</v>
      </c>
      <c r="H32" s="25">
        <v>2362</v>
      </c>
    </row>
    <row r="33" spans="1:10" s="4" customFormat="1" ht="15">
      <c r="A33" s="1"/>
      <c r="B33" s="22" t="s">
        <v>27</v>
      </c>
      <c r="C33" s="23"/>
      <c r="D33" s="23"/>
      <c r="E33" s="23"/>
      <c r="F33" s="23"/>
      <c r="G33" s="24">
        <f t="shared" si="1"/>
        <v>6968440</v>
      </c>
      <c r="H33" s="25">
        <v>1742.11</v>
      </c>
      <c r="J33" s="34">
        <f>H33/12</f>
        <v>145.17583333333332</v>
      </c>
    </row>
    <row r="34" spans="1:8" s="4" customFormat="1" ht="15">
      <c r="A34" s="1"/>
      <c r="B34" s="22"/>
      <c r="C34" s="23"/>
      <c r="D34" s="23"/>
      <c r="E34" s="23"/>
      <c r="F34" s="23"/>
      <c r="G34" s="24"/>
      <c r="H34" s="25"/>
    </row>
    <row r="35" spans="2:8" ht="15">
      <c r="B35" s="35" t="s">
        <v>4</v>
      </c>
      <c r="C35" s="36"/>
      <c r="D35" s="36"/>
      <c r="E35" s="36"/>
      <c r="F35" s="27" t="s">
        <v>18</v>
      </c>
      <c r="G35" s="28">
        <f>H35*4000</f>
        <v>108220440</v>
      </c>
      <c r="H35" s="29">
        <f>SUM(H26:H33)</f>
        <v>27055.11</v>
      </c>
    </row>
    <row r="36" spans="2:8" ht="15">
      <c r="B36" s="4" t="s">
        <v>4</v>
      </c>
      <c r="H36" s="30"/>
    </row>
    <row r="37" ht="15">
      <c r="H37" s="30"/>
    </row>
    <row r="38" spans="1:8" s="4" customFormat="1" ht="15">
      <c r="A38" s="1"/>
      <c r="B38" s="2" t="s">
        <v>4</v>
      </c>
      <c r="C38" s="2"/>
      <c r="D38" s="2"/>
      <c r="E38" s="2"/>
      <c r="F38" s="2"/>
      <c r="G38" s="3"/>
      <c r="H38" s="30" t="s">
        <v>4</v>
      </c>
    </row>
    <row r="39" ht="15">
      <c r="H39" s="30" t="s">
        <v>4</v>
      </c>
    </row>
    <row r="40" spans="1:8" s="4" customFormat="1" ht="15">
      <c r="A40" s="1"/>
      <c r="B40" s="2"/>
      <c r="C40" s="2"/>
      <c r="D40" s="2"/>
      <c r="E40" s="2"/>
      <c r="F40" s="2"/>
      <c r="G40" s="3"/>
      <c r="H40" s="30" t="s">
        <v>4</v>
      </c>
    </row>
    <row r="41" spans="2:7" ht="15">
      <c r="B41" s="4" t="s">
        <v>28</v>
      </c>
      <c r="D41" s="4"/>
      <c r="E41" s="4"/>
      <c r="F41" s="12" t="s">
        <v>4</v>
      </c>
      <c r="G41" s="4"/>
    </row>
    <row r="42" ht="15">
      <c r="H42" s="30" t="s">
        <v>4</v>
      </c>
    </row>
    <row r="43" spans="7:8" ht="15">
      <c r="G43" s="3" t="s">
        <v>4</v>
      </c>
      <c r="H43" s="30" t="s">
        <v>4</v>
      </c>
    </row>
    <row r="44" spans="2:8" ht="15">
      <c r="B44" s="31" t="s">
        <v>29</v>
      </c>
      <c r="C44" s="18"/>
      <c r="D44" s="18"/>
      <c r="E44" s="18"/>
      <c r="F44" s="18"/>
      <c r="G44" s="19">
        <f>H44*4000</f>
        <v>6247680</v>
      </c>
      <c r="H44" s="20">
        <v>1561.92</v>
      </c>
    </row>
    <row r="45" spans="1:8" s="4" customFormat="1" ht="15">
      <c r="A45" s="1"/>
      <c r="B45" s="22" t="s">
        <v>30</v>
      </c>
      <c r="C45" s="23"/>
      <c r="D45" s="23"/>
      <c r="E45" s="23"/>
      <c r="F45" s="23"/>
      <c r="G45" s="24">
        <f>H45*4000</f>
        <v>4556000</v>
      </c>
      <c r="H45" s="25">
        <v>1139</v>
      </c>
    </row>
    <row r="46" spans="1:8" s="4" customFormat="1" ht="15">
      <c r="A46" s="1"/>
      <c r="B46" s="22"/>
      <c r="C46" s="23"/>
      <c r="D46" s="23"/>
      <c r="E46" s="23"/>
      <c r="F46" s="23"/>
      <c r="G46" s="24"/>
      <c r="H46" s="25"/>
    </row>
    <row r="47" spans="2:8" ht="15">
      <c r="B47" s="35" t="s">
        <v>4</v>
      </c>
      <c r="C47" s="27"/>
      <c r="D47" s="27"/>
      <c r="E47" s="27"/>
      <c r="F47" s="27" t="s">
        <v>18</v>
      </c>
      <c r="G47" s="28">
        <f>SUM(G43:G44)</f>
        <v>6247680</v>
      </c>
      <c r="H47" s="29">
        <f>SUM(H44:H46)</f>
        <v>2700.92</v>
      </c>
    </row>
    <row r="48" spans="2:8" ht="15">
      <c r="B48" s="2" t="s">
        <v>4</v>
      </c>
      <c r="H48" s="30" t="s">
        <v>4</v>
      </c>
    </row>
    <row r="49" spans="1:8" s="4" customFormat="1" ht="15">
      <c r="A49" s="1"/>
      <c r="B49" s="2" t="s">
        <v>4</v>
      </c>
      <c r="C49" s="2"/>
      <c r="D49" s="2"/>
      <c r="E49" s="2" t="s">
        <v>4</v>
      </c>
      <c r="F49" s="2"/>
      <c r="G49" s="3"/>
      <c r="H49" s="30" t="s">
        <v>4</v>
      </c>
    </row>
    <row r="50" spans="2:8" ht="15">
      <c r="B50" s="4" t="s">
        <v>31</v>
      </c>
      <c r="E50" s="4" t="s">
        <v>4</v>
      </c>
      <c r="F50" s="4"/>
      <c r="G50" s="6"/>
      <c r="H50" s="30" t="s">
        <v>4</v>
      </c>
    </row>
    <row r="51" ht="15">
      <c r="H51" s="30" t="s">
        <v>4</v>
      </c>
    </row>
    <row r="52" spans="2:8" ht="15">
      <c r="B52" s="31" t="s">
        <v>32</v>
      </c>
      <c r="C52" s="18"/>
      <c r="D52" s="18"/>
      <c r="E52" s="18"/>
      <c r="F52" s="18"/>
      <c r="G52" s="19">
        <f>H52*4000</f>
        <v>38400000</v>
      </c>
      <c r="H52" s="20">
        <v>9600</v>
      </c>
    </row>
    <row r="53" spans="2:8" ht="15">
      <c r="B53" s="22" t="s">
        <v>33</v>
      </c>
      <c r="C53" s="23"/>
      <c r="D53" s="23"/>
      <c r="E53" s="23"/>
      <c r="F53" s="23"/>
      <c r="G53" s="24">
        <f>H53*4000</f>
        <v>42716000</v>
      </c>
      <c r="H53" s="25">
        <v>10679</v>
      </c>
    </row>
    <row r="54" spans="2:8" ht="15">
      <c r="B54" s="22" t="s">
        <v>34</v>
      </c>
      <c r="C54" s="23"/>
      <c r="D54" s="23"/>
      <c r="E54" s="23"/>
      <c r="F54" s="23"/>
      <c r="G54" s="24">
        <f>H54*4000</f>
        <v>11072000</v>
      </c>
      <c r="H54" s="25">
        <v>2768</v>
      </c>
    </row>
    <row r="55" spans="2:8" ht="15">
      <c r="B55" s="22" t="s">
        <v>4</v>
      </c>
      <c r="C55" s="23"/>
      <c r="D55" s="23"/>
      <c r="E55" s="23"/>
      <c r="F55" s="23"/>
      <c r="G55" s="24"/>
      <c r="H55" s="25"/>
    </row>
    <row r="56" spans="2:8" ht="15">
      <c r="B56" s="35" t="s">
        <v>4</v>
      </c>
      <c r="C56" s="36"/>
      <c r="D56" s="36"/>
      <c r="E56" s="36"/>
      <c r="F56" s="36" t="s">
        <v>35</v>
      </c>
      <c r="G56" s="28">
        <f>SUM(G52:G55)</f>
        <v>92188000</v>
      </c>
      <c r="H56" s="29">
        <f>SUM(H52:H55)</f>
        <v>23047</v>
      </c>
    </row>
    <row r="57" spans="2:8" ht="15">
      <c r="B57" s="37"/>
      <c r="C57" s="37"/>
      <c r="D57" s="37"/>
      <c r="E57" s="37"/>
      <c r="F57" s="37"/>
      <c r="G57" s="6"/>
      <c r="H57" s="38"/>
    </row>
    <row r="58" spans="2:8" ht="15">
      <c r="B58" s="83" t="s">
        <v>36</v>
      </c>
      <c r="C58" s="83"/>
      <c r="H58" s="30"/>
    </row>
    <row r="59" spans="2:8" ht="15">
      <c r="B59" s="31" t="s">
        <v>37</v>
      </c>
      <c r="C59" s="18"/>
      <c r="D59" s="18"/>
      <c r="E59" s="18"/>
      <c r="F59" s="18"/>
      <c r="G59" s="19">
        <f>H59*4000</f>
        <v>25832000</v>
      </c>
      <c r="H59" s="20">
        <v>6458</v>
      </c>
    </row>
    <row r="60" spans="2:8" ht="15">
      <c r="B60" s="22" t="s">
        <v>38</v>
      </c>
      <c r="C60" s="23"/>
      <c r="D60" s="23"/>
      <c r="E60" s="23"/>
      <c r="F60" s="23"/>
      <c r="G60" s="24">
        <f>H60*4000</f>
        <v>37731000</v>
      </c>
      <c r="H60" s="25">
        <v>9432.75</v>
      </c>
    </row>
    <row r="61" spans="2:8" ht="15">
      <c r="B61" s="35"/>
      <c r="C61" s="36"/>
      <c r="D61" s="36"/>
      <c r="E61" s="36"/>
      <c r="F61" s="36" t="s">
        <v>18</v>
      </c>
      <c r="G61" s="28">
        <f>SUM(G59:G60)</f>
        <v>63563000</v>
      </c>
      <c r="H61" s="39">
        <f>SUM(H59:H60)</f>
        <v>15890.75</v>
      </c>
    </row>
    <row r="62" spans="1:8" s="4" customFormat="1" ht="15">
      <c r="A62" s="1"/>
      <c r="B62" s="2"/>
      <c r="C62" s="2"/>
      <c r="D62" s="2"/>
      <c r="E62" s="2"/>
      <c r="F62" s="2"/>
      <c r="G62" s="3"/>
      <c r="H62" s="30"/>
    </row>
    <row r="63" spans="3:8" ht="15">
      <c r="C63" s="4"/>
      <c r="D63" s="4"/>
      <c r="E63" s="4"/>
      <c r="F63" s="4" t="s">
        <v>18</v>
      </c>
      <c r="G63" s="40">
        <f>H63*4000</f>
        <v>373799120</v>
      </c>
      <c r="H63" s="41">
        <f>H20+H35+H47+H56+H61</f>
        <v>93449.78</v>
      </c>
    </row>
    <row r="64" spans="1:8" s="4" customFormat="1" ht="15">
      <c r="A64" s="1"/>
      <c r="B64" s="2"/>
      <c r="C64" s="2"/>
      <c r="D64" s="2"/>
      <c r="E64" s="2"/>
      <c r="F64" s="2"/>
      <c r="G64" s="6" t="s">
        <v>4</v>
      </c>
      <c r="H64" s="30" t="s">
        <v>4</v>
      </c>
    </row>
    <row r="65" spans="1:8" s="4" customFormat="1" ht="15">
      <c r="A65" s="1"/>
      <c r="B65" s="2"/>
      <c r="D65" s="12" t="s">
        <v>39</v>
      </c>
      <c r="E65" s="12"/>
      <c r="F65" s="12"/>
      <c r="G65" s="42">
        <f>H65*4000</f>
        <v>373799120</v>
      </c>
      <c r="H65" s="43">
        <f>H63</f>
        <v>93449.78</v>
      </c>
    </row>
    <row r="66" spans="1:8" s="4" customFormat="1" ht="15">
      <c r="A66" s="1"/>
      <c r="D66" s="4" t="s">
        <v>40</v>
      </c>
      <c r="G66" s="6">
        <f>H66*4000</f>
        <v>281887920</v>
      </c>
      <c r="H66" s="44">
        <v>70471.98</v>
      </c>
    </row>
    <row r="67" spans="1:8" s="4" customFormat="1" ht="15">
      <c r="A67" s="1"/>
      <c r="B67" s="2"/>
      <c r="D67" s="4" t="s">
        <v>41</v>
      </c>
      <c r="G67" s="6">
        <f>H67*4000</f>
        <v>217910400</v>
      </c>
      <c r="H67" s="30">
        <v>54477.6</v>
      </c>
    </row>
    <row r="68" spans="1:8" s="4" customFormat="1" ht="15">
      <c r="A68" s="1" t="s">
        <v>4</v>
      </c>
      <c r="D68" s="4" t="s">
        <v>42</v>
      </c>
      <c r="G68" s="6">
        <f>H68*4000</f>
        <v>95678208</v>
      </c>
      <c r="H68" s="30">
        <v>23919.552</v>
      </c>
    </row>
    <row r="69" spans="1:8" s="4" customFormat="1" ht="15">
      <c r="A69" s="1"/>
      <c r="D69" s="4" t="s">
        <v>43</v>
      </c>
      <c r="G69" s="6">
        <f>H69*4000</f>
        <v>91911200.00000001</v>
      </c>
      <c r="H69" s="30">
        <f>H65-H66</f>
        <v>22977.800000000003</v>
      </c>
    </row>
    <row r="70" spans="1:8" s="4" customFormat="1" ht="15">
      <c r="A70" s="1"/>
      <c r="G70" s="6"/>
      <c r="H70" s="30" t="s">
        <v>4</v>
      </c>
    </row>
    <row r="71" ht="15">
      <c r="B71" s="4"/>
    </row>
    <row r="72" ht="15">
      <c r="H72" s="30"/>
    </row>
    <row r="73" ht="15">
      <c r="H73" s="30"/>
    </row>
    <row r="74" spans="3:8" ht="15">
      <c r="C74" s="45"/>
      <c r="D74" s="45"/>
      <c r="H74" s="30"/>
    </row>
    <row r="75" ht="15">
      <c r="H75" s="30"/>
    </row>
    <row r="76" ht="15">
      <c r="H76" s="30"/>
    </row>
    <row r="77" spans="2:8" ht="15">
      <c r="B77" s="45"/>
      <c r="H77" s="30"/>
    </row>
    <row r="78" spans="3:8" ht="15">
      <c r="C78" s="4"/>
      <c r="D78" s="4"/>
      <c r="E78" s="4"/>
      <c r="F78" s="4"/>
      <c r="G78" s="6"/>
      <c r="H78" s="30"/>
    </row>
    <row r="79" ht="15">
      <c r="H79" s="30"/>
    </row>
    <row r="80" ht="15">
      <c r="H80" s="30"/>
    </row>
    <row r="81" spans="2:8" ht="15">
      <c r="B81" s="4"/>
      <c r="C81" s="4"/>
      <c r="D81" s="4"/>
      <c r="E81" s="4"/>
      <c r="F81" s="4"/>
      <c r="G81" s="6"/>
      <c r="H81" s="30"/>
    </row>
    <row r="82" ht="15">
      <c r="H82" s="30"/>
    </row>
    <row r="83" ht="15">
      <c r="H83" s="30"/>
    </row>
    <row r="84" spans="2:8" ht="15">
      <c r="B84" s="4"/>
      <c r="H84" s="30"/>
    </row>
    <row r="85" ht="15">
      <c r="H85" s="30"/>
    </row>
    <row r="86" ht="15">
      <c r="H86" s="30"/>
    </row>
    <row r="87" ht="15">
      <c r="H87" s="30"/>
    </row>
    <row r="88" ht="15">
      <c r="H88" s="30"/>
    </row>
    <row r="89" ht="15">
      <c r="H89" s="30"/>
    </row>
    <row r="90" spans="3:8" ht="15">
      <c r="C90" s="4"/>
      <c r="D90" s="4"/>
      <c r="E90" s="4"/>
      <c r="F90" s="4"/>
      <c r="G90" s="6"/>
      <c r="H90" s="30"/>
    </row>
    <row r="91" spans="3:8" ht="15">
      <c r="C91" s="4"/>
      <c r="D91" s="4"/>
      <c r="E91" s="4"/>
      <c r="F91" s="4"/>
      <c r="G91" s="6"/>
      <c r="H91" s="30"/>
    </row>
    <row r="92" ht="15">
      <c r="H92" s="30"/>
    </row>
    <row r="93" spans="2:8" ht="15">
      <c r="B93" s="4"/>
      <c r="C93" s="4"/>
      <c r="D93" s="4"/>
      <c r="E93" s="4"/>
      <c r="F93" s="4"/>
      <c r="G93" s="6"/>
      <c r="H93" s="30"/>
    </row>
    <row r="94" spans="2:8" ht="15">
      <c r="B94" s="4"/>
      <c r="H94" s="30"/>
    </row>
    <row r="95" ht="15">
      <c r="H95" s="30"/>
    </row>
    <row r="96" spans="2:8" ht="15">
      <c r="B96" s="4"/>
      <c r="H96" s="30"/>
    </row>
    <row r="97" ht="15">
      <c r="H97" s="30"/>
    </row>
    <row r="98" ht="15">
      <c r="H98" s="30"/>
    </row>
    <row r="99" spans="3:8" ht="15">
      <c r="C99" s="4"/>
      <c r="D99" s="4"/>
      <c r="E99" s="4"/>
      <c r="F99" s="4"/>
      <c r="G99" s="6"/>
      <c r="H99" s="30"/>
    </row>
    <row r="100" ht="15">
      <c r="H100" s="30"/>
    </row>
    <row r="101" ht="15">
      <c r="H101" s="30"/>
    </row>
    <row r="102" spans="2:8" ht="15">
      <c r="B102" s="4"/>
      <c r="C102" s="4"/>
      <c r="D102" s="4"/>
      <c r="E102" s="4"/>
      <c r="F102" s="4"/>
      <c r="G102" s="6"/>
      <c r="H102" s="30"/>
    </row>
    <row r="103" ht="15">
      <c r="H103" s="30"/>
    </row>
    <row r="104" ht="15">
      <c r="H104" s="30"/>
    </row>
    <row r="105" spans="2:8" ht="15">
      <c r="B105" s="4"/>
      <c r="H105" s="30"/>
    </row>
    <row r="106" ht="15">
      <c r="H106" s="30"/>
    </row>
    <row r="107" spans="3:8" ht="15">
      <c r="C107" s="4"/>
      <c r="D107" s="4"/>
      <c r="E107" s="4"/>
      <c r="F107" s="4"/>
      <c r="G107" s="6"/>
      <c r="H107" s="30"/>
    </row>
    <row r="108" ht="15">
      <c r="H108" s="30"/>
    </row>
    <row r="109" ht="15">
      <c r="H109" s="30"/>
    </row>
    <row r="110" spans="2:8" ht="15">
      <c r="B110" s="4"/>
      <c r="C110" s="4"/>
      <c r="D110" s="4"/>
      <c r="E110" s="4"/>
      <c r="F110" s="4"/>
      <c r="G110" s="6"/>
      <c r="H110" s="30"/>
    </row>
    <row r="111" ht="15">
      <c r="H111" s="30"/>
    </row>
    <row r="112" ht="15">
      <c r="H112" s="30"/>
    </row>
    <row r="113" spans="2:8" ht="15">
      <c r="B113" s="4"/>
      <c r="H113" s="30"/>
    </row>
    <row r="114" ht="15">
      <c r="H114" s="30"/>
    </row>
    <row r="115" ht="15">
      <c r="H115" s="30"/>
    </row>
    <row r="116" ht="15">
      <c r="H116" s="30"/>
    </row>
    <row r="117" ht="15">
      <c r="H117" s="30"/>
    </row>
    <row r="118" ht="15">
      <c r="H118" s="30"/>
    </row>
    <row r="119" ht="15">
      <c r="H119" s="30"/>
    </row>
    <row r="120" spans="3:8" ht="15">
      <c r="C120" s="4"/>
      <c r="D120" s="4"/>
      <c r="E120" s="4"/>
      <c r="F120" s="4"/>
      <c r="G120" s="6"/>
      <c r="H120" s="30"/>
    </row>
    <row r="121" ht="15">
      <c r="H121" s="30"/>
    </row>
    <row r="123" ht="15">
      <c r="B123" s="4"/>
    </row>
  </sheetData>
  <sheetProtection/>
  <mergeCells count="1">
    <mergeCell ref="B58:C58"/>
  </mergeCells>
  <printOptions/>
  <pageMargins left="0.5798611111111112" right="0.4097222222222222" top="0.6298611111111111" bottom="0.5597222222222222" header="0.5118055555555555" footer="0.5118055555555555"/>
  <pageSetup horizontalDpi="300" verticalDpi="300" orientation="portrait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2:AY124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I4" sqref="I4"/>
    </sheetView>
  </sheetViews>
  <sheetFormatPr defaultColWidth="11.421875" defaultRowHeight="12.75"/>
  <cols>
    <col min="1" max="1" width="2.00390625" style="46" customWidth="1"/>
    <col min="2" max="2" width="15.421875" style="47" customWidth="1"/>
    <col min="3" max="3" width="47.8515625" style="2" bestFit="1" customWidth="1"/>
    <col min="4" max="4" width="9.28125" style="2" customWidth="1"/>
    <col min="5" max="5" width="8.8515625" style="2" customWidth="1"/>
    <col min="6" max="6" width="9.00390625" style="2" bestFit="1" customWidth="1"/>
    <col min="7" max="7" width="20.28125" style="2" customWidth="1"/>
    <col min="8" max="8" width="14.28125" style="2" customWidth="1"/>
    <col min="9" max="9" width="17.140625" style="2" customWidth="1"/>
    <col min="10" max="16384" width="11.421875" style="2" customWidth="1"/>
  </cols>
  <sheetData>
    <row r="1" ht="18.75" customHeight="1"/>
    <row r="2" spans="2:8" ht="23.25" customHeight="1">
      <c r="B2" s="87" t="s">
        <v>125</v>
      </c>
      <c r="C2" s="87"/>
      <c r="D2" s="87"/>
      <c r="E2" s="87"/>
      <c r="F2" s="87"/>
      <c r="G2" s="87"/>
      <c r="H2" s="87"/>
    </row>
    <row r="3" ht="21" customHeight="1"/>
    <row r="4" spans="1:11" s="4" customFormat="1" ht="25.5" customHeight="1">
      <c r="A4" s="47"/>
      <c r="B4" s="86" t="s">
        <v>126</v>
      </c>
      <c r="C4" s="86"/>
      <c r="D4" s="86"/>
      <c r="E4" s="86"/>
      <c r="F4" s="86"/>
      <c r="G4" s="86"/>
      <c r="H4" s="86"/>
      <c r="I4" s="91"/>
      <c r="J4" s="91"/>
      <c r="K4" s="91"/>
    </row>
    <row r="5" spans="1:11" s="50" customFormat="1" ht="17.25" customHeight="1">
      <c r="A5" s="48"/>
      <c r="B5" s="49"/>
      <c r="C5" s="49"/>
      <c r="I5" s="92"/>
      <c r="J5" s="92"/>
      <c r="K5" s="92"/>
    </row>
    <row r="6" spans="2:51" ht="22.5" customHeight="1">
      <c r="B6" s="51" t="s">
        <v>44</v>
      </c>
      <c r="C6" s="52" t="s">
        <v>127</v>
      </c>
      <c r="D6" s="78" t="s">
        <v>46</v>
      </c>
      <c r="E6" s="78" t="s">
        <v>47</v>
      </c>
      <c r="F6" s="78" t="s">
        <v>187</v>
      </c>
      <c r="G6" s="78" t="s">
        <v>204</v>
      </c>
      <c r="H6" s="88" t="s">
        <v>205</v>
      </c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</row>
    <row r="7" spans="2:11" ht="17.25" customHeight="1">
      <c r="B7" s="53" t="s">
        <v>50</v>
      </c>
      <c r="C7" s="54" t="s">
        <v>99</v>
      </c>
      <c r="D7" s="55"/>
      <c r="E7" s="55"/>
      <c r="F7" s="55"/>
      <c r="G7" s="70">
        <f>SUM(G8:G19)</f>
        <v>2200</v>
      </c>
      <c r="H7" s="89">
        <f>SUM(H8:H19)</f>
        <v>26400</v>
      </c>
      <c r="I7" s="37"/>
      <c r="J7" s="37"/>
      <c r="K7" s="37"/>
    </row>
    <row r="8" spans="2:11" ht="14.25">
      <c r="B8" s="67">
        <v>1</v>
      </c>
      <c r="C8" s="58" t="s">
        <v>106</v>
      </c>
      <c r="D8" s="58" t="s">
        <v>128</v>
      </c>
      <c r="E8" s="59">
        <v>1</v>
      </c>
      <c r="F8" s="58">
        <v>500</v>
      </c>
      <c r="G8" s="71">
        <f aca="true" t="shared" si="0" ref="G8:G19">F8*E8</f>
        <v>500</v>
      </c>
      <c r="H8" s="90">
        <f aca="true" t="shared" si="1" ref="H8:H19">G8*12</f>
        <v>6000</v>
      </c>
      <c r="I8" s="37"/>
      <c r="J8" s="37"/>
      <c r="K8" s="37"/>
    </row>
    <row r="9" spans="2:8" ht="14.25">
      <c r="B9" s="67">
        <v>2</v>
      </c>
      <c r="C9" s="58" t="s">
        <v>131</v>
      </c>
      <c r="D9" s="58" t="s">
        <v>128</v>
      </c>
      <c r="E9" s="59">
        <v>1</v>
      </c>
      <c r="F9" s="58">
        <v>250</v>
      </c>
      <c r="G9" s="71">
        <f t="shared" si="0"/>
        <v>250</v>
      </c>
      <c r="H9" s="60">
        <f t="shared" si="1"/>
        <v>3000</v>
      </c>
    </row>
    <row r="10" spans="2:8" ht="14.25">
      <c r="B10" s="67">
        <v>3</v>
      </c>
      <c r="C10" s="58" t="s">
        <v>72</v>
      </c>
      <c r="D10" s="58" t="s">
        <v>128</v>
      </c>
      <c r="E10" s="59">
        <v>1</v>
      </c>
      <c r="F10" s="58">
        <v>250</v>
      </c>
      <c r="G10" s="71">
        <f t="shared" si="0"/>
        <v>250</v>
      </c>
      <c r="H10" s="60">
        <f t="shared" si="1"/>
        <v>3000</v>
      </c>
    </row>
    <row r="11" spans="2:8" ht="14.25">
      <c r="B11" s="67">
        <v>4</v>
      </c>
      <c r="C11" s="58" t="s">
        <v>174</v>
      </c>
      <c r="D11" s="58" t="s">
        <v>128</v>
      </c>
      <c r="E11" s="59">
        <v>1</v>
      </c>
      <c r="F11" s="58">
        <v>150</v>
      </c>
      <c r="G11" s="71">
        <f t="shared" si="0"/>
        <v>150</v>
      </c>
      <c r="H11" s="60">
        <f t="shared" si="1"/>
        <v>1800</v>
      </c>
    </row>
    <row r="12" spans="2:8" ht="14.25">
      <c r="B12" s="67">
        <v>5</v>
      </c>
      <c r="C12" s="58" t="s">
        <v>132</v>
      </c>
      <c r="D12" s="58" t="s">
        <v>128</v>
      </c>
      <c r="E12" s="59">
        <v>1</v>
      </c>
      <c r="F12" s="58">
        <v>150</v>
      </c>
      <c r="G12" s="71">
        <f t="shared" si="0"/>
        <v>150</v>
      </c>
      <c r="H12" s="60">
        <f t="shared" si="1"/>
        <v>1800</v>
      </c>
    </row>
    <row r="13" spans="2:8" ht="14.25">
      <c r="B13" s="67">
        <v>6</v>
      </c>
      <c r="C13" s="58" t="s">
        <v>133</v>
      </c>
      <c r="D13" s="58" t="s">
        <v>128</v>
      </c>
      <c r="E13" s="59">
        <v>1</v>
      </c>
      <c r="F13" s="58">
        <v>80</v>
      </c>
      <c r="G13" s="71">
        <f t="shared" si="0"/>
        <v>80</v>
      </c>
      <c r="H13" s="60">
        <f t="shared" si="1"/>
        <v>960</v>
      </c>
    </row>
    <row r="14" spans="2:8" ht="14.25">
      <c r="B14" s="67">
        <v>7</v>
      </c>
      <c r="C14" s="58" t="s">
        <v>107</v>
      </c>
      <c r="D14" s="58" t="s">
        <v>128</v>
      </c>
      <c r="E14" s="59">
        <v>1</v>
      </c>
      <c r="F14" s="58">
        <v>150</v>
      </c>
      <c r="G14" s="71">
        <f t="shared" si="0"/>
        <v>150</v>
      </c>
      <c r="H14" s="60">
        <f t="shared" si="1"/>
        <v>1800</v>
      </c>
    </row>
    <row r="15" spans="2:8" ht="14.25">
      <c r="B15" s="67">
        <v>8</v>
      </c>
      <c r="C15" s="58" t="s">
        <v>202</v>
      </c>
      <c r="D15" s="58" t="s">
        <v>128</v>
      </c>
      <c r="E15" s="59">
        <v>2</v>
      </c>
      <c r="F15" s="58">
        <v>100</v>
      </c>
      <c r="G15" s="71">
        <f t="shared" si="0"/>
        <v>200</v>
      </c>
      <c r="H15" s="60">
        <f t="shared" si="1"/>
        <v>2400</v>
      </c>
    </row>
    <row r="16" spans="2:8" ht="14.25">
      <c r="B16" s="67">
        <v>9</v>
      </c>
      <c r="C16" s="58" t="s">
        <v>203</v>
      </c>
      <c r="D16" s="58" t="s">
        <v>128</v>
      </c>
      <c r="E16" s="59">
        <v>2</v>
      </c>
      <c r="F16" s="58">
        <v>100</v>
      </c>
      <c r="G16" s="71">
        <f t="shared" si="0"/>
        <v>200</v>
      </c>
      <c r="H16" s="60">
        <f t="shared" si="1"/>
        <v>2400</v>
      </c>
    </row>
    <row r="17" spans="2:8" ht="14.25">
      <c r="B17" s="67">
        <v>10</v>
      </c>
      <c r="C17" s="58" t="s">
        <v>134</v>
      </c>
      <c r="D17" s="58" t="s">
        <v>128</v>
      </c>
      <c r="E17" s="59">
        <v>1</v>
      </c>
      <c r="F17" s="58">
        <v>120</v>
      </c>
      <c r="G17" s="71">
        <f t="shared" si="0"/>
        <v>120</v>
      </c>
      <c r="H17" s="60">
        <f t="shared" si="1"/>
        <v>1440</v>
      </c>
    </row>
    <row r="18" spans="2:8" ht="14.25">
      <c r="B18" s="67">
        <v>11</v>
      </c>
      <c r="C18" s="58" t="s">
        <v>135</v>
      </c>
      <c r="D18" s="58" t="s">
        <v>128</v>
      </c>
      <c r="E18" s="59">
        <v>1</v>
      </c>
      <c r="F18" s="58">
        <v>80</v>
      </c>
      <c r="G18" s="71">
        <f t="shared" si="0"/>
        <v>80</v>
      </c>
      <c r="H18" s="60">
        <f t="shared" si="1"/>
        <v>960</v>
      </c>
    </row>
    <row r="19" spans="2:8" ht="14.25">
      <c r="B19" s="67">
        <v>12</v>
      </c>
      <c r="C19" s="58" t="s">
        <v>136</v>
      </c>
      <c r="D19" s="58" t="s">
        <v>128</v>
      </c>
      <c r="E19" s="59">
        <v>1</v>
      </c>
      <c r="F19" s="58">
        <v>70</v>
      </c>
      <c r="G19" s="71">
        <f t="shared" si="0"/>
        <v>70</v>
      </c>
      <c r="H19" s="60">
        <f t="shared" si="1"/>
        <v>840</v>
      </c>
    </row>
    <row r="20" spans="1:8" s="4" customFormat="1" ht="15">
      <c r="A20" s="47"/>
      <c r="B20" s="53" t="s">
        <v>52</v>
      </c>
      <c r="C20" s="54" t="s">
        <v>141</v>
      </c>
      <c r="D20" s="54"/>
      <c r="E20" s="54"/>
      <c r="F20" s="54"/>
      <c r="G20" s="70">
        <f>G21+G25+G26+G30+G31+G32+G33+G34+G35</f>
        <v>2307.9999</v>
      </c>
      <c r="H20" s="56">
        <f>H21+H25+H26+H30+H31+H32+H33+H34+H35</f>
        <v>27695.9988</v>
      </c>
    </row>
    <row r="21" spans="2:8" ht="15">
      <c r="B21" s="57" t="s">
        <v>53</v>
      </c>
      <c r="C21" s="58" t="s">
        <v>137</v>
      </c>
      <c r="D21" s="58"/>
      <c r="E21" s="58"/>
      <c r="F21" s="58"/>
      <c r="G21" s="72">
        <f>SUM(G22:G24)</f>
        <v>295</v>
      </c>
      <c r="H21" s="69">
        <f>SUM(H22:H24)</f>
        <v>3540</v>
      </c>
    </row>
    <row r="22" spans="2:8" ht="14.25">
      <c r="B22" s="67">
        <v>1</v>
      </c>
      <c r="C22" s="58" t="s">
        <v>138</v>
      </c>
      <c r="D22" s="58" t="s">
        <v>128</v>
      </c>
      <c r="E22" s="58">
        <v>1</v>
      </c>
      <c r="F22" s="58">
        <v>25</v>
      </c>
      <c r="G22" s="71">
        <f>F22*E22</f>
        <v>25</v>
      </c>
      <c r="H22" s="60">
        <f>G22*12</f>
        <v>300</v>
      </c>
    </row>
    <row r="23" spans="2:10" ht="14.25">
      <c r="B23" s="67">
        <v>2</v>
      </c>
      <c r="C23" s="58" t="s">
        <v>139</v>
      </c>
      <c r="D23" s="58" t="s">
        <v>130</v>
      </c>
      <c r="E23" s="58">
        <v>2</v>
      </c>
      <c r="F23" s="58">
        <v>35</v>
      </c>
      <c r="G23" s="71">
        <f>F23*E23</f>
        <v>70</v>
      </c>
      <c r="H23" s="60">
        <f>G23*12</f>
        <v>840</v>
      </c>
      <c r="J23" s="65"/>
    </row>
    <row r="24" spans="2:8" ht="14.25">
      <c r="B24" s="67">
        <v>3</v>
      </c>
      <c r="C24" s="75" t="s">
        <v>185</v>
      </c>
      <c r="D24" s="75" t="s">
        <v>129</v>
      </c>
      <c r="E24" s="75"/>
      <c r="F24" s="75"/>
      <c r="G24" s="76">
        <v>200</v>
      </c>
      <c r="H24" s="77">
        <f>G24*12</f>
        <v>2400</v>
      </c>
    </row>
    <row r="25" spans="2:10" ht="15">
      <c r="B25" s="57" t="s">
        <v>54</v>
      </c>
      <c r="C25" s="58" t="s">
        <v>140</v>
      </c>
      <c r="D25" s="58" t="s">
        <v>129</v>
      </c>
      <c r="E25" s="58">
        <v>32</v>
      </c>
      <c r="F25" s="58">
        <v>6.5</v>
      </c>
      <c r="G25" s="72">
        <f>F25*E25</f>
        <v>208</v>
      </c>
      <c r="H25" s="69">
        <f>G25*12</f>
        <v>2496</v>
      </c>
      <c r="J25" s="65"/>
    </row>
    <row r="26" spans="2:8" ht="15">
      <c r="B26" s="57" t="s">
        <v>55</v>
      </c>
      <c r="C26" s="58" t="s">
        <v>142</v>
      </c>
      <c r="D26" s="58"/>
      <c r="E26" s="58"/>
      <c r="F26" s="58"/>
      <c r="G26" s="72">
        <f>SUM(G27:G29)</f>
        <v>99.9999</v>
      </c>
      <c r="H26" s="69">
        <f>SUM(H27:H29)</f>
        <v>1199.9988</v>
      </c>
    </row>
    <row r="27" spans="2:8" ht="14.25">
      <c r="B27" s="67">
        <v>1</v>
      </c>
      <c r="C27" s="58" t="s">
        <v>143</v>
      </c>
      <c r="D27" s="58" t="s">
        <v>128</v>
      </c>
      <c r="E27" s="58">
        <v>1</v>
      </c>
      <c r="F27" s="58">
        <v>24.9999</v>
      </c>
      <c r="G27" s="71">
        <f aca="true" t="shared" si="2" ref="G27:G35">F27*E27</f>
        <v>24.9999</v>
      </c>
      <c r="H27" s="60">
        <f aca="true" t="shared" si="3" ref="H27:H35">G27*12</f>
        <v>299.9988</v>
      </c>
    </row>
    <row r="28" spans="2:8" ht="14.25">
      <c r="B28" s="67">
        <v>2</v>
      </c>
      <c r="C28" s="58" t="s">
        <v>113</v>
      </c>
      <c r="D28" s="58" t="s">
        <v>128</v>
      </c>
      <c r="E28" s="58">
        <v>1</v>
      </c>
      <c r="F28" s="58">
        <v>20</v>
      </c>
      <c r="G28" s="71">
        <f t="shared" si="2"/>
        <v>20</v>
      </c>
      <c r="H28" s="60">
        <f t="shared" si="3"/>
        <v>240</v>
      </c>
    </row>
    <row r="29" spans="2:8" ht="14.25">
      <c r="B29" s="67">
        <v>3</v>
      </c>
      <c r="C29" s="58" t="s">
        <v>114</v>
      </c>
      <c r="D29" s="58" t="s">
        <v>128</v>
      </c>
      <c r="E29" s="58">
        <v>1</v>
      </c>
      <c r="F29" s="58">
        <v>55</v>
      </c>
      <c r="G29" s="71">
        <f t="shared" si="2"/>
        <v>55</v>
      </c>
      <c r="H29" s="60">
        <f t="shared" si="3"/>
        <v>660</v>
      </c>
    </row>
    <row r="30" spans="2:8" ht="15">
      <c r="B30" s="57" t="s">
        <v>55</v>
      </c>
      <c r="C30" s="58" t="s">
        <v>144</v>
      </c>
      <c r="D30" s="58" t="s">
        <v>128</v>
      </c>
      <c r="E30" s="58">
        <v>1</v>
      </c>
      <c r="F30" s="58">
        <v>100</v>
      </c>
      <c r="G30" s="72">
        <f t="shared" si="2"/>
        <v>100</v>
      </c>
      <c r="H30" s="69">
        <f t="shared" si="3"/>
        <v>1200</v>
      </c>
    </row>
    <row r="31" spans="2:8" ht="15">
      <c r="B31" s="57" t="s">
        <v>56</v>
      </c>
      <c r="C31" s="58" t="s">
        <v>177</v>
      </c>
      <c r="D31" s="58" t="s">
        <v>128</v>
      </c>
      <c r="E31" s="58">
        <v>1</v>
      </c>
      <c r="F31" s="58">
        <v>250</v>
      </c>
      <c r="G31" s="72">
        <f t="shared" si="2"/>
        <v>250</v>
      </c>
      <c r="H31" s="69">
        <f t="shared" si="3"/>
        <v>3000</v>
      </c>
    </row>
    <row r="32" spans="2:8" ht="15">
      <c r="B32" s="57" t="s">
        <v>57</v>
      </c>
      <c r="C32" s="58" t="s">
        <v>145</v>
      </c>
      <c r="D32" s="58" t="s">
        <v>128</v>
      </c>
      <c r="E32" s="58">
        <v>1</v>
      </c>
      <c r="F32" s="58">
        <v>600</v>
      </c>
      <c r="G32" s="72">
        <f t="shared" si="2"/>
        <v>600</v>
      </c>
      <c r="H32" s="69">
        <f t="shared" si="3"/>
        <v>7200</v>
      </c>
    </row>
    <row r="33" spans="2:8" ht="15">
      <c r="B33" s="57" t="s">
        <v>58</v>
      </c>
      <c r="C33" s="58" t="s">
        <v>25</v>
      </c>
      <c r="D33" s="58" t="s">
        <v>128</v>
      </c>
      <c r="E33" s="58">
        <v>1</v>
      </c>
      <c r="F33" s="58">
        <v>431</v>
      </c>
      <c r="G33" s="72">
        <f t="shared" si="2"/>
        <v>431</v>
      </c>
      <c r="H33" s="69">
        <f t="shared" si="3"/>
        <v>5172</v>
      </c>
    </row>
    <row r="34" spans="2:8" ht="15">
      <c r="B34" s="57" t="s">
        <v>59</v>
      </c>
      <c r="C34" s="58" t="s">
        <v>176</v>
      </c>
      <c r="D34" s="58" t="s">
        <v>128</v>
      </c>
      <c r="E34" s="58">
        <v>3</v>
      </c>
      <c r="F34" s="58">
        <v>60</v>
      </c>
      <c r="G34" s="72">
        <f t="shared" si="2"/>
        <v>180</v>
      </c>
      <c r="H34" s="69">
        <f t="shared" si="3"/>
        <v>2160</v>
      </c>
    </row>
    <row r="35" spans="1:8" s="4" customFormat="1" ht="15">
      <c r="A35" s="46"/>
      <c r="B35" s="57" t="s">
        <v>60</v>
      </c>
      <c r="C35" s="58" t="s">
        <v>146</v>
      </c>
      <c r="D35" s="58" t="s">
        <v>128</v>
      </c>
      <c r="E35" s="58">
        <v>4</v>
      </c>
      <c r="F35" s="58">
        <v>36</v>
      </c>
      <c r="G35" s="72">
        <f t="shared" si="2"/>
        <v>144</v>
      </c>
      <c r="H35" s="69">
        <f t="shared" si="3"/>
        <v>1728</v>
      </c>
    </row>
    <row r="36" spans="2:8" ht="15">
      <c r="B36" s="61" t="s">
        <v>61</v>
      </c>
      <c r="C36" s="62" t="s">
        <v>147</v>
      </c>
      <c r="D36" s="63"/>
      <c r="E36" s="63"/>
      <c r="F36" s="63"/>
      <c r="G36" s="73">
        <f>SUM(G37:G40)</f>
        <v>207</v>
      </c>
      <c r="H36" s="66">
        <f>SUM(H37:H40)</f>
        <v>2484</v>
      </c>
    </row>
    <row r="37" spans="2:8" ht="14.25">
      <c r="B37" s="57" t="s">
        <v>62</v>
      </c>
      <c r="C37" s="58" t="s">
        <v>148</v>
      </c>
      <c r="D37" s="58" t="s">
        <v>128</v>
      </c>
      <c r="E37" s="58">
        <v>1</v>
      </c>
      <c r="F37" s="58">
        <v>100</v>
      </c>
      <c r="G37" s="71">
        <f>F37*E37</f>
        <v>100</v>
      </c>
      <c r="H37" s="60">
        <f>G37*12</f>
        <v>1200</v>
      </c>
    </row>
    <row r="38" spans="1:8" s="4" customFormat="1" ht="15">
      <c r="A38" s="46"/>
      <c r="B38" s="57" t="s">
        <v>63</v>
      </c>
      <c r="C38" s="58" t="s">
        <v>178</v>
      </c>
      <c r="D38" s="58" t="s">
        <v>164</v>
      </c>
      <c r="E38" s="58">
        <v>94</v>
      </c>
      <c r="F38" s="58">
        <v>1</v>
      </c>
      <c r="G38" s="71">
        <f>F38*E38</f>
        <v>94</v>
      </c>
      <c r="H38" s="60">
        <f>G38*12</f>
        <v>1128</v>
      </c>
    </row>
    <row r="39" spans="1:8" s="4" customFormat="1" ht="15">
      <c r="A39" s="46"/>
      <c r="B39" s="57"/>
      <c r="C39" s="58" t="s">
        <v>149</v>
      </c>
      <c r="D39" s="58" t="s">
        <v>128</v>
      </c>
      <c r="E39" s="58">
        <v>1</v>
      </c>
      <c r="F39" s="58"/>
      <c r="G39" s="71">
        <v>3</v>
      </c>
      <c r="H39" s="60">
        <f>G39*12</f>
        <v>36</v>
      </c>
    </row>
    <row r="40" spans="1:8" s="4" customFormat="1" ht="15">
      <c r="A40" s="46"/>
      <c r="B40" s="57"/>
      <c r="C40" s="58" t="s">
        <v>179</v>
      </c>
      <c r="D40" s="58" t="s">
        <v>128</v>
      </c>
      <c r="E40" s="58">
        <v>1</v>
      </c>
      <c r="F40" s="58"/>
      <c r="G40" s="71">
        <v>10</v>
      </c>
      <c r="H40" s="60">
        <f>G40*12</f>
        <v>120</v>
      </c>
    </row>
    <row r="41" spans="2:9" ht="15">
      <c r="B41" s="61" t="s">
        <v>64</v>
      </c>
      <c r="C41" s="62" t="s">
        <v>100</v>
      </c>
      <c r="D41" s="63"/>
      <c r="E41" s="63"/>
      <c r="F41" s="63"/>
      <c r="G41" s="73">
        <f>G42+G43</f>
        <v>1818.875</v>
      </c>
      <c r="H41" s="66">
        <f>H42+H43</f>
        <v>21826.5</v>
      </c>
      <c r="I41" s="65"/>
    </row>
    <row r="42" spans="2:8" ht="14.25">
      <c r="B42" s="57" t="s">
        <v>65</v>
      </c>
      <c r="C42" s="58" t="s">
        <v>150</v>
      </c>
      <c r="D42" s="58" t="s">
        <v>128</v>
      </c>
      <c r="E42" s="58">
        <v>30</v>
      </c>
      <c r="F42" s="58">
        <v>40</v>
      </c>
      <c r="G42" s="71">
        <f>F42*E42</f>
        <v>1200</v>
      </c>
      <c r="H42" s="60">
        <f>G42*12</f>
        <v>14400</v>
      </c>
    </row>
    <row r="43" spans="2:8" ht="14.25">
      <c r="B43" s="57" t="s">
        <v>66</v>
      </c>
      <c r="C43" s="58" t="s">
        <v>154</v>
      </c>
      <c r="D43" s="58" t="s">
        <v>128</v>
      </c>
      <c r="E43" s="58">
        <v>1</v>
      </c>
      <c r="F43" s="58"/>
      <c r="G43" s="71">
        <f>SUM(G44:G68)</f>
        <v>618.875</v>
      </c>
      <c r="H43" s="60">
        <f>SUM(H44:H68)</f>
        <v>7426.5</v>
      </c>
    </row>
    <row r="44" spans="2:10" ht="14.25">
      <c r="B44" s="67">
        <v>1</v>
      </c>
      <c r="C44" s="58" t="s">
        <v>151</v>
      </c>
      <c r="D44" s="58" t="s">
        <v>165</v>
      </c>
      <c r="E44" s="58">
        <v>10</v>
      </c>
      <c r="F44" s="58">
        <f>11000/4000</f>
        <v>2.75</v>
      </c>
      <c r="G44" s="71">
        <f aca="true" t="shared" si="4" ref="G44:G69">F44*E44</f>
        <v>27.5</v>
      </c>
      <c r="H44" s="60">
        <f aca="true" t="shared" si="5" ref="H44:H69">G44*12</f>
        <v>330</v>
      </c>
      <c r="J44" s="65"/>
    </row>
    <row r="45" spans="2:8" ht="14.25">
      <c r="B45" s="67">
        <v>2</v>
      </c>
      <c r="C45" s="58" t="s">
        <v>96</v>
      </c>
      <c r="D45" s="58" t="s">
        <v>165</v>
      </c>
      <c r="E45" s="58">
        <v>3</v>
      </c>
      <c r="F45" s="58">
        <f>12000/4000</f>
        <v>3</v>
      </c>
      <c r="G45" s="71">
        <f t="shared" si="4"/>
        <v>9</v>
      </c>
      <c r="H45" s="60">
        <f t="shared" si="5"/>
        <v>108</v>
      </c>
    </row>
    <row r="46" spans="2:8" ht="14.25">
      <c r="B46" s="67">
        <v>3</v>
      </c>
      <c r="C46" s="58" t="s">
        <v>97</v>
      </c>
      <c r="D46" s="58" t="s">
        <v>165</v>
      </c>
      <c r="E46" s="58">
        <v>1</v>
      </c>
      <c r="F46" s="58">
        <f>11000/4000</f>
        <v>2.75</v>
      </c>
      <c r="G46" s="71">
        <f t="shared" si="4"/>
        <v>2.75</v>
      </c>
      <c r="H46" s="60">
        <f t="shared" si="5"/>
        <v>33</v>
      </c>
    </row>
    <row r="47" spans="2:8" ht="14.25">
      <c r="B47" s="67">
        <v>4</v>
      </c>
      <c r="C47" s="58" t="s">
        <v>77</v>
      </c>
      <c r="D47" s="58" t="s">
        <v>165</v>
      </c>
      <c r="E47" s="58">
        <v>20</v>
      </c>
      <c r="F47" s="58">
        <v>1</v>
      </c>
      <c r="G47" s="71">
        <f t="shared" si="4"/>
        <v>20</v>
      </c>
      <c r="H47" s="60">
        <f t="shared" si="5"/>
        <v>240</v>
      </c>
    </row>
    <row r="48" spans="2:8" ht="14.25">
      <c r="B48" s="67">
        <v>5</v>
      </c>
      <c r="C48" s="58" t="s">
        <v>78</v>
      </c>
      <c r="D48" s="58" t="s">
        <v>165</v>
      </c>
      <c r="E48" s="58">
        <v>20</v>
      </c>
      <c r="F48" s="58">
        <f>3400/4000</f>
        <v>0.85</v>
      </c>
      <c r="G48" s="71">
        <f t="shared" si="4"/>
        <v>17</v>
      </c>
      <c r="H48" s="60">
        <f t="shared" si="5"/>
        <v>204</v>
      </c>
    </row>
    <row r="49" spans="2:8" ht="14.25">
      <c r="B49" s="67">
        <v>6</v>
      </c>
      <c r="C49" s="58" t="s">
        <v>79</v>
      </c>
      <c r="D49" s="58" t="s">
        <v>165</v>
      </c>
      <c r="E49" s="58">
        <v>10</v>
      </c>
      <c r="F49" s="58">
        <f>1500/4000</f>
        <v>0.375</v>
      </c>
      <c r="G49" s="71">
        <f t="shared" si="4"/>
        <v>3.75</v>
      </c>
      <c r="H49" s="60">
        <f t="shared" si="5"/>
        <v>45</v>
      </c>
    </row>
    <row r="50" spans="2:8" ht="14.25">
      <c r="B50" s="67">
        <v>7</v>
      </c>
      <c r="C50" s="58" t="s">
        <v>80</v>
      </c>
      <c r="D50" s="58" t="s">
        <v>166</v>
      </c>
      <c r="E50" s="58">
        <v>4</v>
      </c>
      <c r="F50" s="58">
        <f>11500/4000</f>
        <v>2.875</v>
      </c>
      <c r="G50" s="71">
        <f t="shared" si="4"/>
        <v>11.5</v>
      </c>
      <c r="H50" s="60">
        <f t="shared" si="5"/>
        <v>138</v>
      </c>
    </row>
    <row r="51" spans="2:8" ht="14.25">
      <c r="B51" s="67">
        <v>8</v>
      </c>
      <c r="C51" s="58" t="s">
        <v>81</v>
      </c>
      <c r="D51" s="58" t="s">
        <v>166</v>
      </c>
      <c r="E51" s="58">
        <v>4</v>
      </c>
      <c r="F51" s="58">
        <f>10500/4000</f>
        <v>2.625</v>
      </c>
      <c r="G51" s="71">
        <f t="shared" si="4"/>
        <v>10.5</v>
      </c>
      <c r="H51" s="60">
        <f t="shared" si="5"/>
        <v>126</v>
      </c>
    </row>
    <row r="52" spans="2:8" ht="14.25">
      <c r="B52" s="67">
        <v>9</v>
      </c>
      <c r="C52" s="58" t="s">
        <v>82</v>
      </c>
      <c r="D52" s="58" t="s">
        <v>165</v>
      </c>
      <c r="E52" s="58">
        <v>5</v>
      </c>
      <c r="F52" s="58">
        <f>3000/4000</f>
        <v>0.75</v>
      </c>
      <c r="G52" s="71">
        <f t="shared" si="4"/>
        <v>3.75</v>
      </c>
      <c r="H52" s="60">
        <f t="shared" si="5"/>
        <v>45</v>
      </c>
    </row>
    <row r="53" spans="2:8" ht="14.25">
      <c r="B53" s="67">
        <v>10</v>
      </c>
      <c r="C53" s="58" t="s">
        <v>83</v>
      </c>
      <c r="D53" s="58" t="s">
        <v>166</v>
      </c>
      <c r="E53" s="58">
        <v>2</v>
      </c>
      <c r="F53" s="58">
        <f>9000/4000</f>
        <v>2.25</v>
      </c>
      <c r="G53" s="71">
        <f t="shared" si="4"/>
        <v>4.5</v>
      </c>
      <c r="H53" s="60">
        <f t="shared" si="5"/>
        <v>54</v>
      </c>
    </row>
    <row r="54" spans="2:8" ht="14.25">
      <c r="B54" s="67">
        <v>11</v>
      </c>
      <c r="C54" s="58" t="s">
        <v>84</v>
      </c>
      <c r="D54" s="58" t="s">
        <v>130</v>
      </c>
      <c r="E54" s="58">
        <v>5</v>
      </c>
      <c r="F54" s="58">
        <f>5500/4000</f>
        <v>1.375</v>
      </c>
      <c r="G54" s="71">
        <f t="shared" si="4"/>
        <v>6.875</v>
      </c>
      <c r="H54" s="60">
        <f t="shared" si="5"/>
        <v>82.5</v>
      </c>
    </row>
    <row r="55" spans="2:8" ht="14.25">
      <c r="B55" s="67">
        <v>12</v>
      </c>
      <c r="C55" s="58" t="s">
        <v>152</v>
      </c>
      <c r="D55" s="58" t="s">
        <v>165</v>
      </c>
      <c r="E55" s="58">
        <v>8</v>
      </c>
      <c r="F55" s="58">
        <f>28500/4000</f>
        <v>7.125</v>
      </c>
      <c r="G55" s="71">
        <f t="shared" si="4"/>
        <v>57</v>
      </c>
      <c r="H55" s="60">
        <f t="shared" si="5"/>
        <v>684</v>
      </c>
    </row>
    <row r="56" spans="2:8" ht="14.25">
      <c r="B56" s="67">
        <v>13</v>
      </c>
      <c r="C56" s="58" t="s">
        <v>153</v>
      </c>
      <c r="D56" s="58" t="s">
        <v>167</v>
      </c>
      <c r="E56" s="58">
        <f>20*30</f>
        <v>600</v>
      </c>
      <c r="F56" s="58">
        <f>1700/4000</f>
        <v>0.425</v>
      </c>
      <c r="G56" s="71">
        <f t="shared" si="4"/>
        <v>255</v>
      </c>
      <c r="H56" s="60">
        <f t="shared" si="5"/>
        <v>3060</v>
      </c>
    </row>
    <row r="57" spans="2:8" ht="14.25">
      <c r="B57" s="67">
        <v>14</v>
      </c>
      <c r="C57" s="58" t="s">
        <v>116</v>
      </c>
      <c r="D57" s="58" t="s">
        <v>128</v>
      </c>
      <c r="E57" s="58">
        <v>1</v>
      </c>
      <c r="F57" s="58">
        <v>20</v>
      </c>
      <c r="G57" s="71">
        <f t="shared" si="4"/>
        <v>20</v>
      </c>
      <c r="H57" s="60">
        <f t="shared" si="5"/>
        <v>240</v>
      </c>
    </row>
    <row r="58" spans="2:8" ht="14.25">
      <c r="B58" s="67">
        <v>15</v>
      </c>
      <c r="C58" s="58" t="s">
        <v>87</v>
      </c>
      <c r="D58" s="58" t="s">
        <v>165</v>
      </c>
      <c r="E58" s="58">
        <v>3</v>
      </c>
      <c r="F58" s="58">
        <f>8000/4000</f>
        <v>2</v>
      </c>
      <c r="G58" s="71">
        <f t="shared" si="4"/>
        <v>6</v>
      </c>
      <c r="H58" s="60">
        <f t="shared" si="5"/>
        <v>72</v>
      </c>
    </row>
    <row r="59" spans="2:8" ht="14.25">
      <c r="B59" s="67">
        <v>16</v>
      </c>
      <c r="C59" s="58" t="s">
        <v>88</v>
      </c>
      <c r="D59" s="58" t="s">
        <v>165</v>
      </c>
      <c r="E59" s="58">
        <v>1</v>
      </c>
      <c r="F59" s="58">
        <v>5</v>
      </c>
      <c r="G59" s="71">
        <f t="shared" si="4"/>
        <v>5</v>
      </c>
      <c r="H59" s="60">
        <f t="shared" si="5"/>
        <v>60</v>
      </c>
    </row>
    <row r="60" spans="2:8" ht="14.25">
      <c r="B60" s="67">
        <v>17</v>
      </c>
      <c r="C60" s="58" t="s">
        <v>89</v>
      </c>
      <c r="D60" s="58" t="s">
        <v>165</v>
      </c>
      <c r="E60" s="58">
        <v>5</v>
      </c>
      <c r="F60" s="58">
        <v>2</v>
      </c>
      <c r="G60" s="71">
        <f t="shared" si="4"/>
        <v>10</v>
      </c>
      <c r="H60" s="60">
        <f t="shared" si="5"/>
        <v>120</v>
      </c>
    </row>
    <row r="61" spans="2:8" ht="14.25">
      <c r="B61" s="67">
        <v>18</v>
      </c>
      <c r="C61" s="58" t="s">
        <v>90</v>
      </c>
      <c r="D61" s="58" t="s">
        <v>168</v>
      </c>
      <c r="E61" s="58">
        <v>30</v>
      </c>
      <c r="F61" s="58">
        <f>1200/4000</f>
        <v>0.3</v>
      </c>
      <c r="G61" s="71">
        <f t="shared" si="4"/>
        <v>9</v>
      </c>
      <c r="H61" s="60">
        <f t="shared" si="5"/>
        <v>108</v>
      </c>
    </row>
    <row r="62" spans="2:8" ht="14.25">
      <c r="B62" s="67">
        <v>19</v>
      </c>
      <c r="C62" s="58" t="s">
        <v>91</v>
      </c>
      <c r="D62" s="58" t="s">
        <v>130</v>
      </c>
      <c r="E62" s="58">
        <v>1</v>
      </c>
      <c r="F62" s="58">
        <v>19</v>
      </c>
      <c r="G62" s="71">
        <f t="shared" si="4"/>
        <v>19</v>
      </c>
      <c r="H62" s="60">
        <f t="shared" si="5"/>
        <v>228</v>
      </c>
    </row>
    <row r="63" spans="2:8" ht="14.25">
      <c r="B63" s="67">
        <v>20</v>
      </c>
      <c r="C63" s="58" t="s">
        <v>88</v>
      </c>
      <c r="D63" s="58" t="s">
        <v>165</v>
      </c>
      <c r="E63" s="58">
        <v>1</v>
      </c>
      <c r="F63" s="58">
        <f>18000/4000</f>
        <v>4.5</v>
      </c>
      <c r="G63" s="71">
        <f t="shared" si="4"/>
        <v>4.5</v>
      </c>
      <c r="H63" s="60">
        <f t="shared" si="5"/>
        <v>54</v>
      </c>
    </row>
    <row r="64" spans="2:8" ht="14.25">
      <c r="B64" s="67">
        <v>21</v>
      </c>
      <c r="C64" s="58" t="s">
        <v>92</v>
      </c>
      <c r="D64" s="58" t="s">
        <v>130</v>
      </c>
      <c r="E64" s="58">
        <v>10</v>
      </c>
      <c r="F64" s="58">
        <v>0.5</v>
      </c>
      <c r="G64" s="71">
        <f t="shared" si="4"/>
        <v>5</v>
      </c>
      <c r="H64" s="60">
        <f t="shared" si="5"/>
        <v>60</v>
      </c>
    </row>
    <row r="65" spans="2:8" ht="14.25">
      <c r="B65" s="67">
        <v>22</v>
      </c>
      <c r="C65" s="58" t="s">
        <v>93</v>
      </c>
      <c r="D65" s="58" t="s">
        <v>128</v>
      </c>
      <c r="E65" s="58">
        <v>1</v>
      </c>
      <c r="F65" s="58">
        <v>59</v>
      </c>
      <c r="G65" s="71">
        <f t="shared" si="4"/>
        <v>59</v>
      </c>
      <c r="H65" s="60">
        <f t="shared" si="5"/>
        <v>708</v>
      </c>
    </row>
    <row r="66" spans="2:8" ht="14.25">
      <c r="B66" s="67">
        <v>23</v>
      </c>
      <c r="C66" s="58" t="s">
        <v>94</v>
      </c>
      <c r="D66" s="58" t="s">
        <v>169</v>
      </c>
      <c r="E66" s="58">
        <v>2</v>
      </c>
      <c r="F66" s="58">
        <f>4500/4000</f>
        <v>1.125</v>
      </c>
      <c r="G66" s="71">
        <f t="shared" si="4"/>
        <v>2.25</v>
      </c>
      <c r="H66" s="60">
        <f t="shared" si="5"/>
        <v>27</v>
      </c>
    </row>
    <row r="67" spans="2:8" ht="14.25">
      <c r="B67" s="67">
        <v>24</v>
      </c>
      <c r="C67" s="58" t="s">
        <v>155</v>
      </c>
      <c r="D67" s="58" t="s">
        <v>170</v>
      </c>
      <c r="E67" s="58">
        <v>4</v>
      </c>
      <c r="F67" s="58">
        <f>10000/4000</f>
        <v>2.5</v>
      </c>
      <c r="G67" s="71">
        <f t="shared" si="4"/>
        <v>10</v>
      </c>
      <c r="H67" s="60">
        <f t="shared" si="5"/>
        <v>120</v>
      </c>
    </row>
    <row r="68" spans="2:8" ht="14.25">
      <c r="B68" s="67">
        <v>25</v>
      </c>
      <c r="C68" s="58" t="s">
        <v>95</v>
      </c>
      <c r="D68" s="58" t="s">
        <v>171</v>
      </c>
      <c r="E68" s="58">
        <v>4</v>
      </c>
      <c r="F68" s="58">
        <v>10</v>
      </c>
      <c r="G68" s="71">
        <f t="shared" si="4"/>
        <v>40</v>
      </c>
      <c r="H68" s="60">
        <f t="shared" si="5"/>
        <v>480</v>
      </c>
    </row>
    <row r="69" spans="2:8" ht="15">
      <c r="B69" s="61" t="s">
        <v>67</v>
      </c>
      <c r="C69" s="62" t="s">
        <v>156</v>
      </c>
      <c r="D69" s="62" t="s">
        <v>128</v>
      </c>
      <c r="E69" s="62">
        <v>1</v>
      </c>
      <c r="F69" s="62">
        <v>240</v>
      </c>
      <c r="G69" s="73">
        <f t="shared" si="4"/>
        <v>240</v>
      </c>
      <c r="H69" s="66">
        <f t="shared" si="5"/>
        <v>2880</v>
      </c>
    </row>
    <row r="70" spans="2:8" ht="15">
      <c r="B70" s="61" t="s">
        <v>67</v>
      </c>
      <c r="C70" s="62" t="s">
        <v>101</v>
      </c>
      <c r="D70" s="63"/>
      <c r="E70" s="63"/>
      <c r="F70" s="63"/>
      <c r="G70" s="73">
        <f>SUM(G71:G73)</f>
        <v>964.96</v>
      </c>
      <c r="H70" s="66">
        <f>SUM(H71:H73)</f>
        <v>11579.52</v>
      </c>
    </row>
    <row r="71" spans="2:8" ht="14.25">
      <c r="B71" s="57" t="s">
        <v>103</v>
      </c>
      <c r="C71" s="58" t="s">
        <v>157</v>
      </c>
      <c r="D71" s="58" t="s">
        <v>128</v>
      </c>
      <c r="E71" s="58">
        <v>32</v>
      </c>
      <c r="F71" s="58">
        <v>0.78</v>
      </c>
      <c r="G71" s="71">
        <f>F71*E71</f>
        <v>24.96</v>
      </c>
      <c r="H71" s="60">
        <f>G71*12</f>
        <v>299.52</v>
      </c>
    </row>
    <row r="72" spans="2:8" ht="14.25">
      <c r="B72" s="57" t="s">
        <v>104</v>
      </c>
      <c r="C72" s="58" t="s">
        <v>102</v>
      </c>
      <c r="D72" s="58" t="s">
        <v>129</v>
      </c>
      <c r="E72" s="58">
        <v>32</v>
      </c>
      <c r="F72" s="58">
        <v>3.75</v>
      </c>
      <c r="G72" s="71">
        <f>F72*E72</f>
        <v>120</v>
      </c>
      <c r="H72" s="60">
        <f>G72*12</f>
        <v>1440</v>
      </c>
    </row>
    <row r="73" spans="2:8" ht="14.25">
      <c r="B73" s="57" t="s">
        <v>105</v>
      </c>
      <c r="C73" s="58" t="s">
        <v>158</v>
      </c>
      <c r="D73" s="58" t="s">
        <v>172</v>
      </c>
      <c r="E73" s="58">
        <v>1</v>
      </c>
      <c r="F73" s="58">
        <v>820</v>
      </c>
      <c r="G73" s="71">
        <f>F73*E73</f>
        <v>820</v>
      </c>
      <c r="H73" s="60">
        <f>G73*12</f>
        <v>9840</v>
      </c>
    </row>
    <row r="74" spans="2:10" ht="24.75" customHeight="1">
      <c r="B74" s="84" t="s">
        <v>69</v>
      </c>
      <c r="C74" s="85"/>
      <c r="D74" s="85"/>
      <c r="E74" s="85"/>
      <c r="F74" s="85"/>
      <c r="G74" s="74">
        <f>G7+G20+G36+G41+G69+G70</f>
        <v>7738.8349</v>
      </c>
      <c r="H74" s="64">
        <f>H7+H20+H36+H41+H69+H70</f>
        <v>92866.0188</v>
      </c>
      <c r="J74" s="65"/>
    </row>
    <row r="77" spans="2:8" ht="14.25">
      <c r="B77" s="46" t="s">
        <v>70</v>
      </c>
      <c r="D77" s="2" t="s">
        <v>117</v>
      </c>
      <c r="G77" s="2" t="s">
        <v>121</v>
      </c>
      <c r="H77" s="65"/>
    </row>
    <row r="78" spans="2:3" ht="14.25">
      <c r="B78" s="46"/>
      <c r="C78" s="45"/>
    </row>
    <row r="79" spans="2:8" ht="14.25">
      <c r="B79" s="46"/>
      <c r="G79" s="65"/>
      <c r="H79" s="65"/>
    </row>
    <row r="80" ht="14.25">
      <c r="B80" s="46"/>
    </row>
    <row r="81" spans="2:7" ht="15">
      <c r="B81" s="47" t="s">
        <v>71</v>
      </c>
      <c r="D81" s="4" t="s">
        <v>118</v>
      </c>
      <c r="G81" s="4" t="s">
        <v>122</v>
      </c>
    </row>
    <row r="82" spans="2:7" ht="15">
      <c r="B82" s="46" t="s">
        <v>72</v>
      </c>
      <c r="C82" s="4"/>
      <c r="D82" s="2" t="s">
        <v>159</v>
      </c>
      <c r="G82" s="2" t="s">
        <v>106</v>
      </c>
    </row>
    <row r="83" spans="2:7" ht="14.25">
      <c r="B83" s="46" t="s">
        <v>160</v>
      </c>
      <c r="D83" s="2" t="s">
        <v>161</v>
      </c>
      <c r="G83" s="2" t="s">
        <v>160</v>
      </c>
    </row>
    <row r="85" ht="15">
      <c r="C85" s="4"/>
    </row>
    <row r="94" ht="15">
      <c r="C94" s="4"/>
    </row>
    <row r="95" ht="15">
      <c r="C95" s="4"/>
    </row>
    <row r="97" ht="15">
      <c r="C97" s="4"/>
    </row>
    <row r="103" ht="15">
      <c r="C103" s="4"/>
    </row>
    <row r="106" ht="15">
      <c r="C106" s="4"/>
    </row>
    <row r="111" ht="15">
      <c r="C111" s="4"/>
    </row>
    <row r="114" ht="15">
      <c r="C114" s="4"/>
    </row>
    <row r="124" ht="15">
      <c r="C124" s="4"/>
    </row>
  </sheetData>
  <sheetProtection selectLockedCells="1" selectUnlockedCells="1"/>
  <mergeCells count="3">
    <mergeCell ref="B74:F74"/>
    <mergeCell ref="B4:H4"/>
    <mergeCell ref="B2:H2"/>
  </mergeCells>
  <printOptions horizontalCentered="1"/>
  <pageMargins left="0.5" right="0.5" top="0.83" bottom="0.5" header="0.23" footer="0.24"/>
  <pageSetup horizontalDpi="300" verticalDpi="3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2:I124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C18" sqref="C18"/>
    </sheetView>
  </sheetViews>
  <sheetFormatPr defaultColWidth="11.421875" defaultRowHeight="12.75"/>
  <cols>
    <col min="1" max="1" width="6.28125" style="46" customWidth="1"/>
    <col min="2" max="2" width="15.421875" style="47" customWidth="1"/>
    <col min="3" max="3" width="51.57421875" style="2" customWidth="1"/>
    <col min="4" max="4" width="13.00390625" style="2" customWidth="1"/>
    <col min="5" max="5" width="12.57421875" style="2" customWidth="1"/>
    <col min="6" max="6" width="12.00390625" style="2" customWidth="1"/>
    <col min="7" max="7" width="18.28125" style="2" customWidth="1"/>
    <col min="8" max="8" width="11.421875" style="2" hidden="1" customWidth="1"/>
    <col min="9" max="16384" width="11.421875" style="2" customWidth="1"/>
  </cols>
  <sheetData>
    <row r="1" ht="27" customHeight="1"/>
    <row r="2" spans="2:8" ht="23.25" customHeight="1">
      <c r="B2" s="87" t="s">
        <v>125</v>
      </c>
      <c r="C2" s="87"/>
      <c r="D2" s="87"/>
      <c r="E2" s="87"/>
      <c r="F2" s="87"/>
      <c r="G2" s="87"/>
      <c r="H2" s="87"/>
    </row>
    <row r="3" ht="21" customHeight="1"/>
    <row r="4" spans="1:7" s="4" customFormat="1" ht="25.5" customHeight="1">
      <c r="A4" s="47"/>
      <c r="B4" s="86" t="s">
        <v>162</v>
      </c>
      <c r="C4" s="86"/>
      <c r="D4" s="86"/>
      <c r="E4" s="86"/>
      <c r="F4" s="86"/>
      <c r="G4" s="86"/>
    </row>
    <row r="5" spans="1:3" s="50" customFormat="1" ht="17.25" customHeight="1">
      <c r="A5" s="48"/>
      <c r="B5" s="49"/>
      <c r="C5" s="49"/>
    </row>
    <row r="6" spans="2:7" ht="22.5" customHeight="1">
      <c r="B6" s="51" t="s">
        <v>44</v>
      </c>
      <c r="C6" s="52" t="s">
        <v>127</v>
      </c>
      <c r="D6" s="78" t="s">
        <v>46</v>
      </c>
      <c r="E6" s="78" t="s">
        <v>47</v>
      </c>
      <c r="F6" s="78" t="s">
        <v>48</v>
      </c>
      <c r="G6" s="79" t="s">
        <v>49</v>
      </c>
    </row>
    <row r="7" spans="2:7" ht="17.25" customHeight="1">
      <c r="B7" s="53" t="s">
        <v>50</v>
      </c>
      <c r="C7" s="54" t="s">
        <v>99</v>
      </c>
      <c r="D7" s="55"/>
      <c r="E7" s="55"/>
      <c r="F7" s="55"/>
      <c r="G7" s="56">
        <f>SUM(G8:G19)</f>
        <v>2200</v>
      </c>
    </row>
    <row r="8" spans="2:7" ht="14.25">
      <c r="B8" s="67">
        <v>1</v>
      </c>
      <c r="C8" s="58" t="s">
        <v>106</v>
      </c>
      <c r="D8" s="58" t="s">
        <v>128</v>
      </c>
      <c r="E8" s="59">
        <v>1</v>
      </c>
      <c r="F8" s="58">
        <v>500</v>
      </c>
      <c r="G8" s="60">
        <f aca="true" t="shared" si="0" ref="G8:G19">F8*E8</f>
        <v>500</v>
      </c>
    </row>
    <row r="9" spans="2:7" ht="14.25">
      <c r="B9" s="67">
        <v>2</v>
      </c>
      <c r="C9" s="58" t="s">
        <v>131</v>
      </c>
      <c r="D9" s="58" t="s">
        <v>128</v>
      </c>
      <c r="E9" s="59">
        <v>1</v>
      </c>
      <c r="F9" s="58">
        <v>250</v>
      </c>
      <c r="G9" s="60">
        <f t="shared" si="0"/>
        <v>250</v>
      </c>
    </row>
    <row r="10" spans="2:7" ht="14.25">
      <c r="B10" s="67">
        <v>3</v>
      </c>
      <c r="C10" s="58" t="s">
        <v>72</v>
      </c>
      <c r="D10" s="58" t="s">
        <v>128</v>
      </c>
      <c r="E10" s="59">
        <v>1</v>
      </c>
      <c r="F10" s="58">
        <v>250</v>
      </c>
      <c r="G10" s="60">
        <f t="shared" si="0"/>
        <v>250</v>
      </c>
    </row>
    <row r="11" spans="2:7" ht="14.25">
      <c r="B11" s="67">
        <v>4</v>
      </c>
      <c r="C11" s="58" t="s">
        <v>174</v>
      </c>
      <c r="D11" s="58" t="s">
        <v>128</v>
      </c>
      <c r="E11" s="59">
        <v>1</v>
      </c>
      <c r="F11" s="58">
        <v>150</v>
      </c>
      <c r="G11" s="60">
        <f t="shared" si="0"/>
        <v>150</v>
      </c>
    </row>
    <row r="12" spans="2:7" ht="14.25">
      <c r="B12" s="67">
        <v>5</v>
      </c>
      <c r="C12" s="58" t="s">
        <v>132</v>
      </c>
      <c r="D12" s="58" t="s">
        <v>128</v>
      </c>
      <c r="E12" s="59">
        <v>1</v>
      </c>
      <c r="F12" s="58">
        <v>150</v>
      </c>
      <c r="G12" s="60">
        <f t="shared" si="0"/>
        <v>150</v>
      </c>
    </row>
    <row r="13" spans="2:7" ht="14.25">
      <c r="B13" s="67">
        <v>6</v>
      </c>
      <c r="C13" s="58" t="s">
        <v>133</v>
      </c>
      <c r="D13" s="58" t="s">
        <v>128</v>
      </c>
      <c r="E13" s="59">
        <v>1</v>
      </c>
      <c r="F13" s="58">
        <v>80</v>
      </c>
      <c r="G13" s="60">
        <f t="shared" si="0"/>
        <v>80</v>
      </c>
    </row>
    <row r="14" spans="2:7" ht="14.25">
      <c r="B14" s="67">
        <v>7</v>
      </c>
      <c r="C14" s="58" t="s">
        <v>107</v>
      </c>
      <c r="D14" s="58" t="s">
        <v>128</v>
      </c>
      <c r="E14" s="59">
        <v>1</v>
      </c>
      <c r="F14" s="58">
        <v>150</v>
      </c>
      <c r="G14" s="60">
        <f t="shared" si="0"/>
        <v>150</v>
      </c>
    </row>
    <row r="15" spans="2:7" ht="14.25">
      <c r="B15" s="67">
        <v>8</v>
      </c>
      <c r="C15" s="58" t="s">
        <v>200</v>
      </c>
      <c r="D15" s="58" t="s">
        <v>128</v>
      </c>
      <c r="E15" s="59">
        <v>2</v>
      </c>
      <c r="F15" s="58">
        <v>100</v>
      </c>
      <c r="G15" s="60">
        <f t="shared" si="0"/>
        <v>200</v>
      </c>
    </row>
    <row r="16" spans="2:7" ht="14.25">
      <c r="B16" s="67">
        <v>9</v>
      </c>
      <c r="C16" s="58" t="s">
        <v>201</v>
      </c>
      <c r="D16" s="58" t="s">
        <v>128</v>
      </c>
      <c r="E16" s="59">
        <v>2</v>
      </c>
      <c r="F16" s="58">
        <v>100</v>
      </c>
      <c r="G16" s="60">
        <f t="shared" si="0"/>
        <v>200</v>
      </c>
    </row>
    <row r="17" spans="2:7" ht="14.25">
      <c r="B17" s="67">
        <v>10</v>
      </c>
      <c r="C17" s="58" t="s">
        <v>134</v>
      </c>
      <c r="D17" s="58" t="s">
        <v>128</v>
      </c>
      <c r="E17" s="59">
        <v>1</v>
      </c>
      <c r="F17" s="58">
        <v>120</v>
      </c>
      <c r="G17" s="60">
        <f t="shared" si="0"/>
        <v>120</v>
      </c>
    </row>
    <row r="18" spans="2:7" ht="14.25">
      <c r="B18" s="67">
        <v>11</v>
      </c>
      <c r="C18" s="58" t="s">
        <v>135</v>
      </c>
      <c r="D18" s="58" t="s">
        <v>128</v>
      </c>
      <c r="E18" s="59">
        <v>1</v>
      </c>
      <c r="F18" s="58">
        <v>80</v>
      </c>
      <c r="G18" s="60">
        <f t="shared" si="0"/>
        <v>80</v>
      </c>
    </row>
    <row r="19" spans="2:7" ht="14.25">
      <c r="B19" s="67">
        <v>12</v>
      </c>
      <c r="C19" s="58" t="s">
        <v>136</v>
      </c>
      <c r="D19" s="58" t="s">
        <v>128</v>
      </c>
      <c r="E19" s="59">
        <v>1</v>
      </c>
      <c r="F19" s="58">
        <v>70</v>
      </c>
      <c r="G19" s="60">
        <f t="shared" si="0"/>
        <v>70</v>
      </c>
    </row>
    <row r="20" spans="1:7" s="4" customFormat="1" ht="15">
      <c r="A20" s="47"/>
      <c r="B20" s="53" t="s">
        <v>52</v>
      </c>
      <c r="C20" s="54" t="s">
        <v>141</v>
      </c>
      <c r="D20" s="54"/>
      <c r="E20" s="54"/>
      <c r="F20" s="54"/>
      <c r="G20" s="56">
        <f>G21+G25+G26+G30+G31+G32+G33+G34+G35</f>
        <v>2307.9999</v>
      </c>
    </row>
    <row r="21" spans="2:7" ht="15">
      <c r="B21" s="57" t="s">
        <v>53</v>
      </c>
      <c r="C21" s="58" t="s">
        <v>137</v>
      </c>
      <c r="D21" s="58"/>
      <c r="E21" s="58"/>
      <c r="F21" s="58"/>
      <c r="G21" s="69">
        <f>SUM(G22:G24)</f>
        <v>295</v>
      </c>
    </row>
    <row r="22" spans="2:7" ht="14.25">
      <c r="B22" s="67">
        <v>1</v>
      </c>
      <c r="C22" s="58" t="s">
        <v>138</v>
      </c>
      <c r="D22" s="58" t="s">
        <v>128</v>
      </c>
      <c r="E22" s="58">
        <v>1</v>
      </c>
      <c r="F22" s="58">
        <v>25</v>
      </c>
      <c r="G22" s="60">
        <f>F22*E22</f>
        <v>25</v>
      </c>
    </row>
    <row r="23" spans="2:9" ht="14.25">
      <c r="B23" s="67">
        <v>2</v>
      </c>
      <c r="C23" s="58" t="s">
        <v>139</v>
      </c>
      <c r="D23" s="58" t="s">
        <v>130</v>
      </c>
      <c r="E23" s="58">
        <v>2</v>
      </c>
      <c r="F23" s="58">
        <v>35</v>
      </c>
      <c r="G23" s="60">
        <f>F23*E23</f>
        <v>70</v>
      </c>
      <c r="I23" s="65"/>
    </row>
    <row r="24" spans="2:9" ht="14.25">
      <c r="B24" s="67">
        <v>3</v>
      </c>
      <c r="C24" s="75" t="s">
        <v>185</v>
      </c>
      <c r="D24" s="75" t="s">
        <v>129</v>
      </c>
      <c r="E24" s="75"/>
      <c r="F24" s="75"/>
      <c r="G24" s="77">
        <v>200</v>
      </c>
      <c r="I24" s="65"/>
    </row>
    <row r="25" spans="2:7" ht="15">
      <c r="B25" s="57" t="s">
        <v>54</v>
      </c>
      <c r="C25" s="58" t="s">
        <v>140</v>
      </c>
      <c r="D25" s="58" t="s">
        <v>129</v>
      </c>
      <c r="E25" s="58">
        <v>32</v>
      </c>
      <c r="F25" s="58">
        <v>6.5</v>
      </c>
      <c r="G25" s="69">
        <f>F25*E25</f>
        <v>208</v>
      </c>
    </row>
    <row r="26" spans="2:7" ht="15">
      <c r="B26" s="57" t="s">
        <v>55</v>
      </c>
      <c r="C26" s="58" t="s">
        <v>111</v>
      </c>
      <c r="D26" s="58"/>
      <c r="E26" s="58"/>
      <c r="F26" s="58"/>
      <c r="G26" s="69">
        <f>SUM(G27:G29)</f>
        <v>99.9999</v>
      </c>
    </row>
    <row r="27" spans="2:7" ht="14.25">
      <c r="B27" s="67">
        <v>1</v>
      </c>
      <c r="C27" s="58" t="s">
        <v>143</v>
      </c>
      <c r="D27" s="58" t="s">
        <v>128</v>
      </c>
      <c r="E27" s="58">
        <v>1</v>
      </c>
      <c r="F27" s="58">
        <v>24.9999</v>
      </c>
      <c r="G27" s="60">
        <f aca="true" t="shared" si="1" ref="G27:G35">F27*E27</f>
        <v>24.9999</v>
      </c>
    </row>
    <row r="28" spans="2:7" ht="14.25">
      <c r="B28" s="67">
        <v>2</v>
      </c>
      <c r="C28" s="58" t="s">
        <v>113</v>
      </c>
      <c r="D28" s="58" t="s">
        <v>128</v>
      </c>
      <c r="E28" s="58">
        <v>1</v>
      </c>
      <c r="F28" s="58">
        <v>20</v>
      </c>
      <c r="G28" s="60">
        <f t="shared" si="1"/>
        <v>20</v>
      </c>
    </row>
    <row r="29" spans="2:7" ht="14.25">
      <c r="B29" s="67">
        <v>3</v>
      </c>
      <c r="C29" s="58" t="s">
        <v>114</v>
      </c>
      <c r="D29" s="58" t="s">
        <v>128</v>
      </c>
      <c r="E29" s="58">
        <v>1</v>
      </c>
      <c r="F29" s="58">
        <v>55</v>
      </c>
      <c r="G29" s="60">
        <f t="shared" si="1"/>
        <v>55</v>
      </c>
    </row>
    <row r="30" spans="2:7" ht="15">
      <c r="B30" s="57" t="s">
        <v>55</v>
      </c>
      <c r="C30" s="58" t="s">
        <v>144</v>
      </c>
      <c r="D30" s="58" t="s">
        <v>128</v>
      </c>
      <c r="E30" s="58">
        <v>1</v>
      </c>
      <c r="F30" s="58">
        <v>100</v>
      </c>
      <c r="G30" s="69">
        <f t="shared" si="1"/>
        <v>100</v>
      </c>
    </row>
    <row r="31" spans="2:7" ht="15">
      <c r="B31" s="57" t="s">
        <v>56</v>
      </c>
      <c r="C31" s="58" t="s">
        <v>177</v>
      </c>
      <c r="D31" s="58" t="s">
        <v>163</v>
      </c>
      <c r="E31" s="58">
        <v>1</v>
      </c>
      <c r="F31" s="58">
        <v>250</v>
      </c>
      <c r="G31" s="69">
        <f t="shared" si="1"/>
        <v>250</v>
      </c>
    </row>
    <row r="32" spans="2:7" ht="15">
      <c r="B32" s="57" t="s">
        <v>57</v>
      </c>
      <c r="C32" s="58" t="s">
        <v>175</v>
      </c>
      <c r="D32" s="58" t="s">
        <v>163</v>
      </c>
      <c r="E32" s="58">
        <v>1</v>
      </c>
      <c r="F32" s="58">
        <v>600</v>
      </c>
      <c r="G32" s="69">
        <f t="shared" si="1"/>
        <v>600</v>
      </c>
    </row>
    <row r="33" spans="2:7" ht="15">
      <c r="B33" s="57" t="s">
        <v>58</v>
      </c>
      <c r="C33" s="58" t="s">
        <v>25</v>
      </c>
      <c r="D33" s="58" t="s">
        <v>128</v>
      </c>
      <c r="E33" s="58">
        <v>1</v>
      </c>
      <c r="F33" s="58">
        <v>431</v>
      </c>
      <c r="G33" s="69">
        <f t="shared" si="1"/>
        <v>431</v>
      </c>
    </row>
    <row r="34" spans="2:7" ht="15">
      <c r="B34" s="57" t="s">
        <v>59</v>
      </c>
      <c r="C34" s="58" t="s">
        <v>176</v>
      </c>
      <c r="D34" s="58" t="s">
        <v>163</v>
      </c>
      <c r="E34" s="58">
        <v>3</v>
      </c>
      <c r="F34" s="58">
        <v>60</v>
      </c>
      <c r="G34" s="69">
        <f t="shared" si="1"/>
        <v>180</v>
      </c>
    </row>
    <row r="35" spans="1:7" s="4" customFormat="1" ht="15">
      <c r="A35" s="46"/>
      <c r="B35" s="57" t="s">
        <v>60</v>
      </c>
      <c r="C35" s="58" t="s">
        <v>146</v>
      </c>
      <c r="D35" s="58" t="s">
        <v>128</v>
      </c>
      <c r="E35" s="58">
        <v>4</v>
      </c>
      <c r="F35" s="58">
        <v>36</v>
      </c>
      <c r="G35" s="69">
        <f t="shared" si="1"/>
        <v>144</v>
      </c>
    </row>
    <row r="36" spans="2:7" ht="15">
      <c r="B36" s="61" t="s">
        <v>61</v>
      </c>
      <c r="C36" s="62" t="s">
        <v>147</v>
      </c>
      <c r="D36" s="63"/>
      <c r="E36" s="63"/>
      <c r="F36" s="63"/>
      <c r="G36" s="66">
        <f>SUM(G37:G40)</f>
        <v>207</v>
      </c>
    </row>
    <row r="37" spans="2:7" ht="14.25">
      <c r="B37" s="57" t="s">
        <v>62</v>
      </c>
      <c r="C37" s="58" t="s">
        <v>148</v>
      </c>
      <c r="D37" s="58" t="s">
        <v>128</v>
      </c>
      <c r="E37" s="58">
        <v>1</v>
      </c>
      <c r="F37" s="58">
        <v>100</v>
      </c>
      <c r="G37" s="60">
        <f>F37*E37</f>
        <v>100</v>
      </c>
    </row>
    <row r="38" spans="1:7" s="4" customFormat="1" ht="15">
      <c r="A38" s="46"/>
      <c r="B38" s="57" t="s">
        <v>63</v>
      </c>
      <c r="C38" s="58" t="s">
        <v>178</v>
      </c>
      <c r="D38" s="58" t="s">
        <v>164</v>
      </c>
      <c r="E38" s="58">
        <v>94</v>
      </c>
      <c r="F38" s="58">
        <v>1</v>
      </c>
      <c r="G38" s="60">
        <f>F38*E38</f>
        <v>94</v>
      </c>
    </row>
    <row r="39" spans="1:7" s="4" customFormat="1" ht="15">
      <c r="A39" s="46"/>
      <c r="B39" s="57"/>
      <c r="C39" s="58" t="s">
        <v>149</v>
      </c>
      <c r="D39" s="58" t="s">
        <v>128</v>
      </c>
      <c r="E39" s="58">
        <v>1</v>
      </c>
      <c r="F39" s="58"/>
      <c r="G39" s="60">
        <v>3</v>
      </c>
    </row>
    <row r="40" spans="1:7" s="4" customFormat="1" ht="15">
      <c r="A40" s="46"/>
      <c r="B40" s="57"/>
      <c r="C40" s="58" t="s">
        <v>180</v>
      </c>
      <c r="D40" s="58" t="s">
        <v>128</v>
      </c>
      <c r="E40" s="58">
        <v>1</v>
      </c>
      <c r="F40" s="58"/>
      <c r="G40" s="60">
        <v>10</v>
      </c>
    </row>
    <row r="41" spans="2:8" ht="15">
      <c r="B41" s="61" t="s">
        <v>64</v>
      </c>
      <c r="C41" s="62" t="s">
        <v>100</v>
      </c>
      <c r="D41" s="63"/>
      <c r="E41" s="63"/>
      <c r="F41" s="63"/>
      <c r="G41" s="66">
        <f>G42+G43</f>
        <v>1818.875</v>
      </c>
      <c r="H41" s="65"/>
    </row>
    <row r="42" spans="2:7" ht="14.25">
      <c r="B42" s="57" t="s">
        <v>65</v>
      </c>
      <c r="C42" s="58" t="s">
        <v>150</v>
      </c>
      <c r="D42" s="58" t="s">
        <v>128</v>
      </c>
      <c r="E42" s="58">
        <v>30</v>
      </c>
      <c r="F42" s="58">
        <v>40</v>
      </c>
      <c r="G42" s="60">
        <f>F42*E42</f>
        <v>1200</v>
      </c>
    </row>
    <row r="43" spans="2:7" ht="14.25">
      <c r="B43" s="57" t="s">
        <v>66</v>
      </c>
      <c r="C43" s="58" t="s">
        <v>181</v>
      </c>
      <c r="D43" s="58" t="s">
        <v>128</v>
      </c>
      <c r="E43" s="58">
        <v>1</v>
      </c>
      <c r="F43" s="58"/>
      <c r="G43" s="60">
        <f>SUM(G44:G68)</f>
        <v>618.875</v>
      </c>
    </row>
    <row r="44" spans="2:9" ht="14.25">
      <c r="B44" s="67">
        <v>1</v>
      </c>
      <c r="C44" s="58" t="s">
        <v>182</v>
      </c>
      <c r="D44" s="58" t="s">
        <v>165</v>
      </c>
      <c r="E44" s="58">
        <v>10</v>
      </c>
      <c r="F44" s="58">
        <f>11000/4000</f>
        <v>2.75</v>
      </c>
      <c r="G44" s="60">
        <f aca="true" t="shared" si="2" ref="G44:G69">F44*E44</f>
        <v>27.5</v>
      </c>
      <c r="I44" s="65"/>
    </row>
    <row r="45" spans="2:7" ht="14.25">
      <c r="B45" s="67">
        <v>2</v>
      </c>
      <c r="C45" s="58" t="s">
        <v>96</v>
      </c>
      <c r="D45" s="58" t="s">
        <v>165</v>
      </c>
      <c r="E45" s="58">
        <v>3</v>
      </c>
      <c r="F45" s="58">
        <f>12000/4000</f>
        <v>3</v>
      </c>
      <c r="G45" s="60">
        <f t="shared" si="2"/>
        <v>9</v>
      </c>
    </row>
    <row r="46" spans="2:7" ht="14.25">
      <c r="B46" s="67">
        <v>3</v>
      </c>
      <c r="C46" s="58" t="s">
        <v>97</v>
      </c>
      <c r="D46" s="58" t="s">
        <v>165</v>
      </c>
      <c r="E46" s="58">
        <v>1</v>
      </c>
      <c r="F46" s="58">
        <f>11000/4000</f>
        <v>2.75</v>
      </c>
      <c r="G46" s="60">
        <f t="shared" si="2"/>
        <v>2.75</v>
      </c>
    </row>
    <row r="47" spans="2:7" ht="14.25">
      <c r="B47" s="67">
        <v>4</v>
      </c>
      <c r="C47" s="58" t="s">
        <v>77</v>
      </c>
      <c r="D47" s="58" t="s">
        <v>165</v>
      </c>
      <c r="E47" s="58">
        <v>20</v>
      </c>
      <c r="F47" s="58">
        <v>1</v>
      </c>
      <c r="G47" s="60">
        <f t="shared" si="2"/>
        <v>20</v>
      </c>
    </row>
    <row r="48" spans="2:7" ht="14.25">
      <c r="B48" s="67">
        <v>5</v>
      </c>
      <c r="C48" s="58" t="s">
        <v>78</v>
      </c>
      <c r="D48" s="58" t="s">
        <v>165</v>
      </c>
      <c r="E48" s="58">
        <v>20</v>
      </c>
      <c r="F48" s="58">
        <f>3400/4000</f>
        <v>0.85</v>
      </c>
      <c r="G48" s="60">
        <f t="shared" si="2"/>
        <v>17</v>
      </c>
    </row>
    <row r="49" spans="2:7" ht="14.25">
      <c r="B49" s="67">
        <v>6</v>
      </c>
      <c r="C49" s="58" t="s">
        <v>79</v>
      </c>
      <c r="D49" s="58" t="s">
        <v>165</v>
      </c>
      <c r="E49" s="58">
        <v>10</v>
      </c>
      <c r="F49" s="58">
        <f>1500/4000</f>
        <v>0.375</v>
      </c>
      <c r="G49" s="60">
        <f t="shared" si="2"/>
        <v>3.75</v>
      </c>
    </row>
    <row r="50" spans="2:7" ht="14.25">
      <c r="B50" s="67">
        <v>7</v>
      </c>
      <c r="C50" s="58" t="s">
        <v>80</v>
      </c>
      <c r="D50" s="58" t="s">
        <v>166</v>
      </c>
      <c r="E50" s="58">
        <v>4</v>
      </c>
      <c r="F50" s="58">
        <f>11500/4000</f>
        <v>2.875</v>
      </c>
      <c r="G50" s="60">
        <f t="shared" si="2"/>
        <v>11.5</v>
      </c>
    </row>
    <row r="51" spans="2:7" ht="14.25">
      <c r="B51" s="67">
        <v>8</v>
      </c>
      <c r="C51" s="58" t="s">
        <v>81</v>
      </c>
      <c r="D51" s="58" t="s">
        <v>166</v>
      </c>
      <c r="E51" s="58">
        <v>4</v>
      </c>
      <c r="F51" s="58">
        <f>10500/4000</f>
        <v>2.625</v>
      </c>
      <c r="G51" s="60">
        <f t="shared" si="2"/>
        <v>10.5</v>
      </c>
    </row>
    <row r="52" spans="2:7" ht="14.25">
      <c r="B52" s="67">
        <v>9</v>
      </c>
      <c r="C52" s="58" t="s">
        <v>82</v>
      </c>
      <c r="D52" s="58" t="s">
        <v>165</v>
      </c>
      <c r="E52" s="58">
        <v>5</v>
      </c>
      <c r="F52" s="58">
        <f>3000/4000</f>
        <v>0.75</v>
      </c>
      <c r="G52" s="60">
        <f t="shared" si="2"/>
        <v>3.75</v>
      </c>
    </row>
    <row r="53" spans="2:7" ht="14.25">
      <c r="B53" s="67">
        <v>10</v>
      </c>
      <c r="C53" s="58" t="s">
        <v>83</v>
      </c>
      <c r="D53" s="58" t="s">
        <v>166</v>
      </c>
      <c r="E53" s="58">
        <v>2</v>
      </c>
      <c r="F53" s="58">
        <f>9000/4000</f>
        <v>2.25</v>
      </c>
      <c r="G53" s="60">
        <f t="shared" si="2"/>
        <v>4.5</v>
      </c>
    </row>
    <row r="54" spans="2:7" ht="14.25">
      <c r="B54" s="67">
        <v>11</v>
      </c>
      <c r="C54" s="58" t="s">
        <v>84</v>
      </c>
      <c r="D54" s="58" t="s">
        <v>130</v>
      </c>
      <c r="E54" s="58">
        <v>5</v>
      </c>
      <c r="F54" s="58">
        <f>5500/4000</f>
        <v>1.375</v>
      </c>
      <c r="G54" s="60">
        <f t="shared" si="2"/>
        <v>6.875</v>
      </c>
    </row>
    <row r="55" spans="2:7" ht="14.25">
      <c r="B55" s="67">
        <v>12</v>
      </c>
      <c r="C55" s="58" t="s">
        <v>152</v>
      </c>
      <c r="D55" s="58" t="s">
        <v>165</v>
      </c>
      <c r="E55" s="58">
        <v>8</v>
      </c>
      <c r="F55" s="58">
        <f>28500/4000</f>
        <v>7.125</v>
      </c>
      <c r="G55" s="60">
        <f t="shared" si="2"/>
        <v>57</v>
      </c>
    </row>
    <row r="56" spans="2:7" ht="14.25">
      <c r="B56" s="67">
        <v>13</v>
      </c>
      <c r="C56" s="58" t="s">
        <v>183</v>
      </c>
      <c r="D56" s="58" t="s">
        <v>167</v>
      </c>
      <c r="E56" s="58">
        <f>20*30</f>
        <v>600</v>
      </c>
      <c r="F56" s="58">
        <f>1700/4000</f>
        <v>0.425</v>
      </c>
      <c r="G56" s="60">
        <f t="shared" si="2"/>
        <v>255</v>
      </c>
    </row>
    <row r="57" spans="2:7" ht="14.25">
      <c r="B57" s="67">
        <v>14</v>
      </c>
      <c r="C57" s="58" t="s">
        <v>116</v>
      </c>
      <c r="D57" s="58" t="s">
        <v>128</v>
      </c>
      <c r="E57" s="58">
        <v>1</v>
      </c>
      <c r="F57" s="58">
        <v>20</v>
      </c>
      <c r="G57" s="60">
        <f t="shared" si="2"/>
        <v>20</v>
      </c>
    </row>
    <row r="58" spans="2:7" ht="14.25">
      <c r="B58" s="67">
        <v>15</v>
      </c>
      <c r="C58" s="58" t="s">
        <v>87</v>
      </c>
      <c r="D58" s="58" t="s">
        <v>165</v>
      </c>
      <c r="E58" s="58">
        <v>3</v>
      </c>
      <c r="F58" s="58">
        <f>8000/4000</f>
        <v>2</v>
      </c>
      <c r="G58" s="60">
        <f t="shared" si="2"/>
        <v>6</v>
      </c>
    </row>
    <row r="59" spans="2:7" ht="14.25">
      <c r="B59" s="67">
        <v>16</v>
      </c>
      <c r="C59" s="58" t="s">
        <v>88</v>
      </c>
      <c r="D59" s="58" t="s">
        <v>165</v>
      </c>
      <c r="E59" s="58">
        <v>1</v>
      </c>
      <c r="F59" s="58">
        <v>5</v>
      </c>
      <c r="G59" s="60">
        <f t="shared" si="2"/>
        <v>5</v>
      </c>
    </row>
    <row r="60" spans="2:7" ht="14.25">
      <c r="B60" s="67">
        <v>17</v>
      </c>
      <c r="C60" s="58" t="s">
        <v>89</v>
      </c>
      <c r="D60" s="58" t="s">
        <v>165</v>
      </c>
      <c r="E60" s="58">
        <v>5</v>
      </c>
      <c r="F60" s="58">
        <v>2</v>
      </c>
      <c r="G60" s="60">
        <f t="shared" si="2"/>
        <v>10</v>
      </c>
    </row>
    <row r="61" spans="2:7" ht="14.25">
      <c r="B61" s="67">
        <v>18</v>
      </c>
      <c r="C61" s="58" t="s">
        <v>90</v>
      </c>
      <c r="D61" s="58" t="s">
        <v>168</v>
      </c>
      <c r="E61" s="58">
        <v>30</v>
      </c>
      <c r="F61" s="58">
        <f>1200/4000</f>
        <v>0.3</v>
      </c>
      <c r="G61" s="60">
        <f t="shared" si="2"/>
        <v>9</v>
      </c>
    </row>
    <row r="62" spans="2:7" ht="14.25">
      <c r="B62" s="67">
        <v>19</v>
      </c>
      <c r="C62" s="58" t="s">
        <v>91</v>
      </c>
      <c r="D62" s="58" t="s">
        <v>130</v>
      </c>
      <c r="E62" s="58">
        <v>1</v>
      </c>
      <c r="F62" s="58">
        <v>19</v>
      </c>
      <c r="G62" s="60">
        <f t="shared" si="2"/>
        <v>19</v>
      </c>
    </row>
    <row r="63" spans="2:7" ht="14.25">
      <c r="B63" s="67">
        <v>20</v>
      </c>
      <c r="C63" s="58" t="s">
        <v>88</v>
      </c>
      <c r="D63" s="58" t="s">
        <v>165</v>
      </c>
      <c r="E63" s="58">
        <v>1</v>
      </c>
      <c r="F63" s="58">
        <f>18000/4000</f>
        <v>4.5</v>
      </c>
      <c r="G63" s="60">
        <f t="shared" si="2"/>
        <v>4.5</v>
      </c>
    </row>
    <row r="64" spans="2:7" ht="14.25">
      <c r="B64" s="67">
        <v>21</v>
      </c>
      <c r="C64" s="58" t="s">
        <v>92</v>
      </c>
      <c r="D64" s="58" t="s">
        <v>130</v>
      </c>
      <c r="E64" s="58">
        <v>10</v>
      </c>
      <c r="F64" s="58">
        <v>0.5</v>
      </c>
      <c r="G64" s="60">
        <f t="shared" si="2"/>
        <v>5</v>
      </c>
    </row>
    <row r="65" spans="2:7" ht="14.25">
      <c r="B65" s="67">
        <v>22</v>
      </c>
      <c r="C65" s="58" t="s">
        <v>93</v>
      </c>
      <c r="D65" s="58" t="s">
        <v>128</v>
      </c>
      <c r="E65" s="58">
        <v>1</v>
      </c>
      <c r="F65" s="58">
        <v>59</v>
      </c>
      <c r="G65" s="60">
        <f t="shared" si="2"/>
        <v>59</v>
      </c>
    </row>
    <row r="66" spans="2:7" ht="14.25">
      <c r="B66" s="67">
        <v>23</v>
      </c>
      <c r="C66" s="58" t="s">
        <v>94</v>
      </c>
      <c r="D66" s="58" t="s">
        <v>169</v>
      </c>
      <c r="E66" s="58">
        <v>2</v>
      </c>
      <c r="F66" s="58">
        <f>4500/4000</f>
        <v>1.125</v>
      </c>
      <c r="G66" s="60">
        <f t="shared" si="2"/>
        <v>2.25</v>
      </c>
    </row>
    <row r="67" spans="2:7" ht="14.25">
      <c r="B67" s="67">
        <v>24</v>
      </c>
      <c r="C67" s="58" t="s">
        <v>184</v>
      </c>
      <c r="D67" s="58" t="s">
        <v>170</v>
      </c>
      <c r="E67" s="58">
        <v>4</v>
      </c>
      <c r="F67" s="58">
        <f>10000/4000</f>
        <v>2.5</v>
      </c>
      <c r="G67" s="60">
        <f t="shared" si="2"/>
        <v>10</v>
      </c>
    </row>
    <row r="68" spans="2:7" ht="14.25">
      <c r="B68" s="67">
        <v>25</v>
      </c>
      <c r="C68" s="58" t="s">
        <v>95</v>
      </c>
      <c r="D68" s="58" t="s">
        <v>171</v>
      </c>
      <c r="E68" s="58">
        <v>4</v>
      </c>
      <c r="F68" s="58">
        <v>10</v>
      </c>
      <c r="G68" s="60">
        <f t="shared" si="2"/>
        <v>40</v>
      </c>
    </row>
    <row r="69" spans="2:7" ht="15">
      <c r="B69" s="61" t="s">
        <v>67</v>
      </c>
      <c r="C69" s="62" t="s">
        <v>156</v>
      </c>
      <c r="D69" s="63" t="s">
        <v>128</v>
      </c>
      <c r="E69" s="63">
        <v>1</v>
      </c>
      <c r="F69" s="63">
        <v>240</v>
      </c>
      <c r="G69" s="80">
        <f t="shared" si="2"/>
        <v>240</v>
      </c>
    </row>
    <row r="70" spans="2:7" ht="15">
      <c r="B70" s="61" t="s">
        <v>67</v>
      </c>
      <c r="C70" s="62" t="s">
        <v>101</v>
      </c>
      <c r="D70" s="63"/>
      <c r="E70" s="63"/>
      <c r="F70" s="63"/>
      <c r="G70" s="66">
        <f>SUM(G71:G73)</f>
        <v>964.96</v>
      </c>
    </row>
    <row r="71" spans="2:7" ht="14.25">
      <c r="B71" s="57" t="s">
        <v>103</v>
      </c>
      <c r="C71" s="58" t="s">
        <v>157</v>
      </c>
      <c r="D71" s="58" t="s">
        <v>128</v>
      </c>
      <c r="E71" s="58">
        <v>32</v>
      </c>
      <c r="F71" s="58">
        <v>0.78</v>
      </c>
      <c r="G71" s="60">
        <f>F71*E71</f>
        <v>24.96</v>
      </c>
    </row>
    <row r="72" spans="2:7" ht="14.25">
      <c r="B72" s="57" t="s">
        <v>104</v>
      </c>
      <c r="C72" s="58" t="s">
        <v>102</v>
      </c>
      <c r="D72" s="58" t="s">
        <v>129</v>
      </c>
      <c r="E72" s="58">
        <v>32</v>
      </c>
      <c r="F72" s="58">
        <v>3.75</v>
      </c>
      <c r="G72" s="60">
        <f>F72*E72</f>
        <v>120</v>
      </c>
    </row>
    <row r="73" spans="2:7" ht="14.25">
      <c r="B73" s="57" t="s">
        <v>105</v>
      </c>
      <c r="C73" s="58" t="s">
        <v>158</v>
      </c>
      <c r="D73" s="58" t="s">
        <v>172</v>
      </c>
      <c r="E73" s="58">
        <v>1</v>
      </c>
      <c r="F73" s="58">
        <v>820</v>
      </c>
      <c r="G73" s="60">
        <f>F73*E73</f>
        <v>820</v>
      </c>
    </row>
    <row r="74" spans="2:9" ht="24.75" customHeight="1">
      <c r="B74" s="84" t="s">
        <v>69</v>
      </c>
      <c r="C74" s="85"/>
      <c r="D74" s="85"/>
      <c r="E74" s="85"/>
      <c r="F74" s="85"/>
      <c r="G74" s="64">
        <f>G7+G20+G36+G41+G69+G70</f>
        <v>7738.8349</v>
      </c>
      <c r="I74" s="65"/>
    </row>
    <row r="77" spans="2:7" ht="14.25">
      <c r="B77" s="46" t="s">
        <v>70</v>
      </c>
      <c r="D77" s="2" t="s">
        <v>117</v>
      </c>
      <c r="G77" s="2" t="s">
        <v>121</v>
      </c>
    </row>
    <row r="78" spans="2:3" ht="14.25">
      <c r="B78" s="46"/>
      <c r="C78" s="45"/>
    </row>
    <row r="79" spans="2:7" ht="14.25">
      <c r="B79" s="46"/>
      <c r="G79" s="65"/>
    </row>
    <row r="80" ht="14.25">
      <c r="B80" s="46"/>
    </row>
    <row r="81" spans="2:7" ht="15">
      <c r="B81" s="47" t="s">
        <v>71</v>
      </c>
      <c r="D81" s="4" t="s">
        <v>118</v>
      </c>
      <c r="G81" s="4" t="s">
        <v>122</v>
      </c>
    </row>
    <row r="82" spans="2:7" ht="15">
      <c r="B82" s="46" t="s">
        <v>72</v>
      </c>
      <c r="C82" s="4"/>
      <c r="D82" s="2" t="s">
        <v>159</v>
      </c>
      <c r="G82" s="2" t="s">
        <v>106</v>
      </c>
    </row>
    <row r="83" spans="2:7" ht="14.25">
      <c r="B83" s="46" t="s">
        <v>161</v>
      </c>
      <c r="D83" s="2" t="s">
        <v>160</v>
      </c>
      <c r="G83" s="2" t="s">
        <v>173</v>
      </c>
    </row>
    <row r="85" ht="15">
      <c r="C85" s="4"/>
    </row>
    <row r="94" ht="15">
      <c r="C94" s="4"/>
    </row>
    <row r="95" ht="15">
      <c r="C95" s="4"/>
    </row>
    <row r="97" ht="15">
      <c r="C97" s="4"/>
    </row>
    <row r="103" ht="15">
      <c r="C103" s="4"/>
    </row>
    <row r="106" ht="15">
      <c r="C106" s="4"/>
    </row>
    <row r="111" ht="15">
      <c r="C111" s="4"/>
    </row>
    <row r="114" ht="15">
      <c r="C114" s="4"/>
    </row>
    <row r="124" ht="15">
      <c r="C124" s="4"/>
    </row>
  </sheetData>
  <sheetProtection selectLockedCells="1" selectUnlockedCells="1"/>
  <mergeCells count="3">
    <mergeCell ref="B4:G4"/>
    <mergeCell ref="B74:F74"/>
    <mergeCell ref="B2:H2"/>
  </mergeCells>
  <printOptions/>
  <pageMargins left="0.39" right="0.24" top="0.33" bottom="0.3" header="0.23" footer="0.24"/>
  <pageSetup horizontalDpi="300" verticalDpi="3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2:I118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B4" sqref="B4:G4"/>
    </sheetView>
  </sheetViews>
  <sheetFormatPr defaultColWidth="11.421875" defaultRowHeight="12.75"/>
  <cols>
    <col min="1" max="1" width="6.28125" style="46" customWidth="1"/>
    <col min="2" max="2" width="15.421875" style="47" customWidth="1"/>
    <col min="3" max="3" width="51.57421875" style="2" customWidth="1"/>
    <col min="4" max="4" width="13.00390625" style="2" customWidth="1"/>
    <col min="5" max="5" width="12.57421875" style="2" customWidth="1"/>
    <col min="6" max="6" width="12.00390625" style="2" customWidth="1"/>
    <col min="7" max="7" width="18.140625" style="2" customWidth="1"/>
    <col min="8" max="8" width="11.421875" style="2" hidden="1" customWidth="1"/>
    <col min="9" max="16384" width="11.421875" style="2" customWidth="1"/>
  </cols>
  <sheetData>
    <row r="1" ht="28.5" customHeight="1"/>
    <row r="2" spans="2:8" ht="23.25" customHeight="1">
      <c r="B2" s="87" t="s">
        <v>125</v>
      </c>
      <c r="C2" s="87"/>
      <c r="D2" s="87"/>
      <c r="E2" s="87"/>
      <c r="F2" s="87"/>
      <c r="G2" s="87"/>
      <c r="H2" s="87"/>
    </row>
    <row r="3" ht="21" customHeight="1"/>
    <row r="4" spans="1:7" s="4" customFormat="1" ht="25.5" customHeight="1">
      <c r="A4" s="47"/>
      <c r="B4" s="86" t="s">
        <v>186</v>
      </c>
      <c r="C4" s="86"/>
      <c r="D4" s="86"/>
      <c r="E4" s="86"/>
      <c r="F4" s="86"/>
      <c r="G4" s="86"/>
    </row>
    <row r="5" spans="1:3" s="50" customFormat="1" ht="17.25" customHeight="1">
      <c r="A5" s="48"/>
      <c r="B5" s="49"/>
      <c r="C5" s="49"/>
    </row>
    <row r="6" spans="2:7" ht="36.75" customHeight="1">
      <c r="B6" s="51" t="s">
        <v>44</v>
      </c>
      <c r="C6" s="52" t="s">
        <v>45</v>
      </c>
      <c r="D6" s="81" t="s">
        <v>46</v>
      </c>
      <c r="E6" s="81" t="s">
        <v>47</v>
      </c>
      <c r="F6" s="81" t="s">
        <v>187</v>
      </c>
      <c r="G6" s="82" t="s">
        <v>188</v>
      </c>
    </row>
    <row r="7" spans="2:7" ht="17.25" customHeight="1">
      <c r="B7" s="53" t="s">
        <v>50</v>
      </c>
      <c r="C7" s="54" t="s">
        <v>99</v>
      </c>
      <c r="D7" s="55"/>
      <c r="E7" s="55"/>
      <c r="F7" s="55"/>
      <c r="G7" s="56">
        <f>SUM(G8:G15)</f>
        <v>980</v>
      </c>
    </row>
    <row r="8" spans="2:7" ht="14.25">
      <c r="B8" s="67">
        <v>1</v>
      </c>
      <c r="C8" s="58" t="s">
        <v>106</v>
      </c>
      <c r="D8" s="58" t="s">
        <v>128</v>
      </c>
      <c r="E8" s="59">
        <v>1</v>
      </c>
      <c r="F8" s="58">
        <v>80</v>
      </c>
      <c r="G8" s="60">
        <f aca="true" t="shared" si="0" ref="G8:G15">F8*E8</f>
        <v>80</v>
      </c>
    </row>
    <row r="9" spans="2:7" ht="14.25">
      <c r="B9" s="67">
        <v>2</v>
      </c>
      <c r="C9" s="58" t="s">
        <v>131</v>
      </c>
      <c r="D9" s="58" t="s">
        <v>128</v>
      </c>
      <c r="E9" s="59">
        <v>1</v>
      </c>
      <c r="F9" s="58">
        <v>250</v>
      </c>
      <c r="G9" s="60">
        <f t="shared" si="0"/>
        <v>250</v>
      </c>
    </row>
    <row r="10" spans="2:7" ht="14.25">
      <c r="B10" s="67">
        <v>3</v>
      </c>
      <c r="C10" s="58" t="s">
        <v>72</v>
      </c>
      <c r="D10" s="58" t="s">
        <v>128</v>
      </c>
      <c r="E10" s="59">
        <v>1</v>
      </c>
      <c r="F10" s="58">
        <v>200</v>
      </c>
      <c r="G10" s="60">
        <f t="shared" si="0"/>
        <v>200</v>
      </c>
    </row>
    <row r="11" spans="2:7" ht="14.25">
      <c r="B11" s="67">
        <v>4</v>
      </c>
      <c r="C11" s="58" t="s">
        <v>174</v>
      </c>
      <c r="D11" s="58" t="s">
        <v>128</v>
      </c>
      <c r="E11" s="59">
        <v>1</v>
      </c>
      <c r="F11" s="58">
        <v>80</v>
      </c>
      <c r="G11" s="60">
        <f t="shared" si="0"/>
        <v>80</v>
      </c>
    </row>
    <row r="12" spans="2:7" ht="14.25">
      <c r="B12" s="67">
        <v>5</v>
      </c>
      <c r="C12" s="58" t="s">
        <v>132</v>
      </c>
      <c r="D12" s="58" t="s">
        <v>128</v>
      </c>
      <c r="E12" s="59">
        <v>1</v>
      </c>
      <c r="F12" s="58">
        <v>100</v>
      </c>
      <c r="G12" s="60">
        <f t="shared" si="0"/>
        <v>100</v>
      </c>
    </row>
    <row r="13" spans="2:7" ht="14.25">
      <c r="B13" s="67">
        <v>6</v>
      </c>
      <c r="C13" s="58" t="s">
        <v>190</v>
      </c>
      <c r="D13" s="58" t="s">
        <v>128</v>
      </c>
      <c r="E13" s="59">
        <v>1</v>
      </c>
      <c r="F13" s="58">
        <v>70</v>
      </c>
      <c r="G13" s="60">
        <f t="shared" si="0"/>
        <v>70</v>
      </c>
    </row>
    <row r="14" spans="2:7" ht="14.25">
      <c r="B14" s="67">
        <v>7</v>
      </c>
      <c r="C14" s="58" t="s">
        <v>134</v>
      </c>
      <c r="D14" s="58" t="s">
        <v>128</v>
      </c>
      <c r="E14" s="59">
        <v>1</v>
      </c>
      <c r="F14" s="58">
        <v>120</v>
      </c>
      <c r="G14" s="60">
        <f t="shared" si="0"/>
        <v>120</v>
      </c>
    </row>
    <row r="15" spans="2:7" ht="14.25">
      <c r="B15" s="67">
        <v>8</v>
      </c>
      <c r="C15" s="58" t="s">
        <v>135</v>
      </c>
      <c r="D15" s="58" t="s">
        <v>128</v>
      </c>
      <c r="E15" s="59">
        <v>1</v>
      </c>
      <c r="F15" s="58">
        <v>80</v>
      </c>
      <c r="G15" s="60">
        <f t="shared" si="0"/>
        <v>80</v>
      </c>
    </row>
    <row r="16" spans="1:7" s="4" customFormat="1" ht="15">
      <c r="A16" s="47"/>
      <c r="B16" s="53" t="s">
        <v>52</v>
      </c>
      <c r="C16" s="54" t="s">
        <v>98</v>
      </c>
      <c r="D16" s="54"/>
      <c r="E16" s="54"/>
      <c r="F16" s="54"/>
      <c r="G16" s="56">
        <f>G17+G21+G22+G26+G27+G28+G29+G30</f>
        <v>1876.9999</v>
      </c>
    </row>
    <row r="17" spans="2:7" ht="15">
      <c r="B17" s="57" t="s">
        <v>53</v>
      </c>
      <c r="C17" s="58" t="s">
        <v>137</v>
      </c>
      <c r="D17" s="58"/>
      <c r="E17" s="58"/>
      <c r="F17" s="58"/>
      <c r="G17" s="69">
        <f>SUM(G18:G20)</f>
        <v>295</v>
      </c>
    </row>
    <row r="18" spans="2:7" ht="14.25">
      <c r="B18" s="67">
        <v>1</v>
      </c>
      <c r="C18" s="58" t="s">
        <v>138</v>
      </c>
      <c r="D18" s="58" t="s">
        <v>128</v>
      </c>
      <c r="E18" s="58">
        <v>1</v>
      </c>
      <c r="F18" s="58">
        <v>25</v>
      </c>
      <c r="G18" s="60">
        <f>F18*E18</f>
        <v>25</v>
      </c>
    </row>
    <row r="19" spans="2:7" ht="14.25">
      <c r="B19" s="67">
        <v>2</v>
      </c>
      <c r="C19" s="58" t="s">
        <v>139</v>
      </c>
      <c r="D19" s="58" t="s">
        <v>130</v>
      </c>
      <c r="E19" s="58">
        <v>2</v>
      </c>
      <c r="F19" s="58">
        <v>35</v>
      </c>
      <c r="G19" s="60">
        <f>F19*E19</f>
        <v>70</v>
      </c>
    </row>
    <row r="20" spans="2:7" ht="14.25">
      <c r="B20" s="67">
        <v>3</v>
      </c>
      <c r="C20" s="58" t="s">
        <v>185</v>
      </c>
      <c r="D20" s="58" t="s">
        <v>129</v>
      </c>
      <c r="E20" s="58"/>
      <c r="F20" s="58"/>
      <c r="G20" s="60">
        <v>200</v>
      </c>
    </row>
    <row r="21" spans="2:7" ht="15">
      <c r="B21" s="57" t="s">
        <v>54</v>
      </c>
      <c r="C21" s="58" t="s">
        <v>140</v>
      </c>
      <c r="D21" s="58" t="s">
        <v>129</v>
      </c>
      <c r="E21" s="58">
        <v>32</v>
      </c>
      <c r="F21" s="58">
        <v>6.5</v>
      </c>
      <c r="G21" s="69">
        <f>F21*E21</f>
        <v>208</v>
      </c>
    </row>
    <row r="22" spans="2:7" ht="15">
      <c r="B22" s="57" t="s">
        <v>55</v>
      </c>
      <c r="C22" s="58" t="s">
        <v>111</v>
      </c>
      <c r="D22" s="58"/>
      <c r="E22" s="58"/>
      <c r="F22" s="58"/>
      <c r="G22" s="69">
        <f>SUM(G23:G25)</f>
        <v>99.9999</v>
      </c>
    </row>
    <row r="23" spans="2:7" ht="14.25">
      <c r="B23" s="67">
        <v>1</v>
      </c>
      <c r="C23" s="58" t="s">
        <v>143</v>
      </c>
      <c r="D23" s="58" t="s">
        <v>128</v>
      </c>
      <c r="E23" s="58">
        <v>1</v>
      </c>
      <c r="F23" s="58">
        <v>24.9999</v>
      </c>
      <c r="G23" s="60">
        <f aca="true" t="shared" si="1" ref="G23:G30">F23*E23</f>
        <v>24.9999</v>
      </c>
    </row>
    <row r="24" spans="2:7" ht="14.25">
      <c r="B24" s="67">
        <v>2</v>
      </c>
      <c r="C24" s="58" t="s">
        <v>113</v>
      </c>
      <c r="D24" s="58" t="s">
        <v>128</v>
      </c>
      <c r="E24" s="58">
        <v>1</v>
      </c>
      <c r="F24" s="58">
        <v>20</v>
      </c>
      <c r="G24" s="60">
        <f t="shared" si="1"/>
        <v>20</v>
      </c>
    </row>
    <row r="25" spans="2:7" ht="14.25">
      <c r="B25" s="67">
        <v>3</v>
      </c>
      <c r="C25" s="58" t="s">
        <v>114</v>
      </c>
      <c r="D25" s="58" t="s">
        <v>128</v>
      </c>
      <c r="E25" s="58">
        <v>1</v>
      </c>
      <c r="F25" s="58">
        <v>55</v>
      </c>
      <c r="G25" s="60">
        <f t="shared" si="1"/>
        <v>55</v>
      </c>
    </row>
    <row r="26" spans="2:7" ht="15">
      <c r="B26" s="57" t="s">
        <v>55</v>
      </c>
      <c r="C26" s="58" t="s">
        <v>115</v>
      </c>
      <c r="D26" s="58" t="s">
        <v>128</v>
      </c>
      <c r="E26" s="58">
        <v>1</v>
      </c>
      <c r="F26" s="58">
        <v>100</v>
      </c>
      <c r="G26" s="69">
        <f t="shared" si="1"/>
        <v>100</v>
      </c>
    </row>
    <row r="27" spans="2:7" ht="15">
      <c r="B27" s="57" t="s">
        <v>56</v>
      </c>
      <c r="C27" s="58" t="s">
        <v>177</v>
      </c>
      <c r="D27" s="58" t="s">
        <v>163</v>
      </c>
      <c r="E27" s="58">
        <v>1</v>
      </c>
      <c r="F27" s="58">
        <v>250</v>
      </c>
      <c r="G27" s="69">
        <f t="shared" si="1"/>
        <v>250</v>
      </c>
    </row>
    <row r="28" spans="2:7" ht="15">
      <c r="B28" s="57" t="s">
        <v>57</v>
      </c>
      <c r="C28" s="58" t="s">
        <v>189</v>
      </c>
      <c r="D28" s="58" t="s">
        <v>163</v>
      </c>
      <c r="E28" s="58">
        <v>1</v>
      </c>
      <c r="F28" s="58">
        <v>600</v>
      </c>
      <c r="G28" s="69">
        <f t="shared" si="1"/>
        <v>600</v>
      </c>
    </row>
    <row r="29" spans="2:7" ht="15">
      <c r="B29" s="57" t="s">
        <v>59</v>
      </c>
      <c r="C29" s="58" t="s">
        <v>176</v>
      </c>
      <c r="D29" s="58" t="s">
        <v>163</v>
      </c>
      <c r="E29" s="58">
        <v>3</v>
      </c>
      <c r="F29" s="58">
        <v>60</v>
      </c>
      <c r="G29" s="69">
        <f t="shared" si="1"/>
        <v>180</v>
      </c>
    </row>
    <row r="30" spans="1:7" s="4" customFormat="1" ht="15">
      <c r="A30" s="46"/>
      <c r="B30" s="57" t="s">
        <v>60</v>
      </c>
      <c r="C30" s="58" t="s">
        <v>146</v>
      </c>
      <c r="D30" s="58" t="s">
        <v>128</v>
      </c>
      <c r="E30" s="58">
        <v>4</v>
      </c>
      <c r="F30" s="58">
        <v>36</v>
      </c>
      <c r="G30" s="69">
        <f t="shared" si="1"/>
        <v>144</v>
      </c>
    </row>
    <row r="31" spans="2:7" ht="15">
      <c r="B31" s="61" t="s">
        <v>61</v>
      </c>
      <c r="C31" s="62" t="s">
        <v>147</v>
      </c>
      <c r="D31" s="63"/>
      <c r="E31" s="63"/>
      <c r="F31" s="63"/>
      <c r="G31" s="66">
        <f>SUM(G32:G35)</f>
        <v>207</v>
      </c>
    </row>
    <row r="32" spans="2:7" ht="14.25">
      <c r="B32" s="57" t="s">
        <v>62</v>
      </c>
      <c r="C32" s="58" t="s">
        <v>148</v>
      </c>
      <c r="D32" s="58" t="s">
        <v>128</v>
      </c>
      <c r="E32" s="58">
        <v>1</v>
      </c>
      <c r="F32" s="58">
        <v>100</v>
      </c>
      <c r="G32" s="60">
        <f>F32*E32</f>
        <v>100</v>
      </c>
    </row>
    <row r="33" spans="1:7" s="4" customFormat="1" ht="15">
      <c r="A33" s="46"/>
      <c r="B33" s="57" t="s">
        <v>63</v>
      </c>
      <c r="C33" s="58" t="s">
        <v>178</v>
      </c>
      <c r="D33" s="58" t="s">
        <v>164</v>
      </c>
      <c r="E33" s="58">
        <v>94</v>
      </c>
      <c r="F33" s="58">
        <v>1</v>
      </c>
      <c r="G33" s="60">
        <f>F33*E33</f>
        <v>94</v>
      </c>
    </row>
    <row r="34" spans="1:7" s="4" customFormat="1" ht="15">
      <c r="A34" s="46"/>
      <c r="B34" s="57"/>
      <c r="C34" s="58" t="s">
        <v>149</v>
      </c>
      <c r="D34" s="58" t="s">
        <v>128</v>
      </c>
      <c r="E34" s="58">
        <v>1</v>
      </c>
      <c r="F34" s="58"/>
      <c r="G34" s="60">
        <v>3</v>
      </c>
    </row>
    <row r="35" spans="1:7" s="4" customFormat="1" ht="15">
      <c r="A35" s="46"/>
      <c r="B35" s="57"/>
      <c r="C35" s="58" t="s">
        <v>179</v>
      </c>
      <c r="D35" s="58" t="s">
        <v>51</v>
      </c>
      <c r="E35" s="58">
        <v>1</v>
      </c>
      <c r="F35" s="58"/>
      <c r="G35" s="60">
        <v>10</v>
      </c>
    </row>
    <row r="36" spans="2:8" ht="15">
      <c r="B36" s="61" t="s">
        <v>64</v>
      </c>
      <c r="C36" s="62" t="s">
        <v>100</v>
      </c>
      <c r="D36" s="63"/>
      <c r="E36" s="63"/>
      <c r="F36" s="63"/>
      <c r="G36" s="66">
        <f>G37+G38</f>
        <v>1668.875</v>
      </c>
      <c r="H36" s="65"/>
    </row>
    <row r="37" spans="2:7" ht="15">
      <c r="B37" s="57" t="s">
        <v>65</v>
      </c>
      <c r="C37" s="58" t="s">
        <v>123</v>
      </c>
      <c r="D37" s="58" t="s">
        <v>128</v>
      </c>
      <c r="E37" s="58">
        <v>30</v>
      </c>
      <c r="F37" s="58">
        <v>35</v>
      </c>
      <c r="G37" s="69">
        <f>F37*E37</f>
        <v>1050</v>
      </c>
    </row>
    <row r="38" spans="2:7" ht="15">
      <c r="B38" s="57" t="s">
        <v>66</v>
      </c>
      <c r="C38" s="58" t="s">
        <v>124</v>
      </c>
      <c r="D38" s="58" t="s">
        <v>128</v>
      </c>
      <c r="E38" s="58">
        <v>1</v>
      </c>
      <c r="F38" s="58"/>
      <c r="G38" s="69">
        <f>SUM(G39:G63)</f>
        <v>618.875</v>
      </c>
    </row>
    <row r="39" spans="2:9" ht="14.25">
      <c r="B39" s="67">
        <v>1</v>
      </c>
      <c r="C39" s="58" t="s">
        <v>182</v>
      </c>
      <c r="D39" s="58" t="s">
        <v>165</v>
      </c>
      <c r="E39" s="58">
        <v>10</v>
      </c>
      <c r="F39" s="58">
        <f>11000/4000</f>
        <v>2.75</v>
      </c>
      <c r="G39" s="60">
        <f aca="true" t="shared" si="2" ref="G39:G64">F39*E39</f>
        <v>27.5</v>
      </c>
      <c r="I39" s="65"/>
    </row>
    <row r="40" spans="2:7" ht="14.25">
      <c r="B40" s="67">
        <v>2</v>
      </c>
      <c r="C40" s="58" t="s">
        <v>96</v>
      </c>
      <c r="D40" s="58" t="s">
        <v>165</v>
      </c>
      <c r="E40" s="58">
        <v>3</v>
      </c>
      <c r="F40" s="58">
        <f>12000/4000</f>
        <v>3</v>
      </c>
      <c r="G40" s="60">
        <f t="shared" si="2"/>
        <v>9</v>
      </c>
    </row>
    <row r="41" spans="2:7" ht="14.25">
      <c r="B41" s="67">
        <v>3</v>
      </c>
      <c r="C41" s="58" t="s">
        <v>97</v>
      </c>
      <c r="D41" s="58" t="s">
        <v>165</v>
      </c>
      <c r="E41" s="58">
        <v>1</v>
      </c>
      <c r="F41" s="58">
        <f>11000/4000</f>
        <v>2.75</v>
      </c>
      <c r="G41" s="60">
        <f t="shared" si="2"/>
        <v>2.75</v>
      </c>
    </row>
    <row r="42" spans="2:7" ht="14.25">
      <c r="B42" s="67">
        <v>4</v>
      </c>
      <c r="C42" s="58" t="s">
        <v>77</v>
      </c>
      <c r="D42" s="58" t="s">
        <v>165</v>
      </c>
      <c r="E42" s="58">
        <v>20</v>
      </c>
      <c r="F42" s="58">
        <v>1</v>
      </c>
      <c r="G42" s="60">
        <f t="shared" si="2"/>
        <v>20</v>
      </c>
    </row>
    <row r="43" spans="2:7" ht="14.25">
      <c r="B43" s="67">
        <v>5</v>
      </c>
      <c r="C43" s="58" t="s">
        <v>78</v>
      </c>
      <c r="D43" s="58" t="s">
        <v>165</v>
      </c>
      <c r="E43" s="58">
        <v>20</v>
      </c>
      <c r="F43" s="58">
        <f>3400/4000</f>
        <v>0.85</v>
      </c>
      <c r="G43" s="60">
        <f t="shared" si="2"/>
        <v>17</v>
      </c>
    </row>
    <row r="44" spans="2:7" ht="14.25">
      <c r="B44" s="67">
        <v>6</v>
      </c>
      <c r="C44" s="58" t="s">
        <v>79</v>
      </c>
      <c r="D44" s="58" t="s">
        <v>165</v>
      </c>
      <c r="E44" s="58">
        <v>10</v>
      </c>
      <c r="F44" s="58">
        <f>1500/4000</f>
        <v>0.375</v>
      </c>
      <c r="G44" s="60">
        <f t="shared" si="2"/>
        <v>3.75</v>
      </c>
    </row>
    <row r="45" spans="2:7" ht="14.25">
      <c r="B45" s="67">
        <v>7</v>
      </c>
      <c r="C45" s="58" t="s">
        <v>80</v>
      </c>
      <c r="D45" s="58" t="s">
        <v>166</v>
      </c>
      <c r="E45" s="58">
        <v>4</v>
      </c>
      <c r="F45" s="58">
        <f>11500/4000</f>
        <v>2.875</v>
      </c>
      <c r="G45" s="60">
        <f t="shared" si="2"/>
        <v>11.5</v>
      </c>
    </row>
    <row r="46" spans="2:7" ht="14.25">
      <c r="B46" s="67">
        <v>8</v>
      </c>
      <c r="C46" s="58" t="s">
        <v>81</v>
      </c>
      <c r="D46" s="58" t="s">
        <v>166</v>
      </c>
      <c r="E46" s="58">
        <v>4</v>
      </c>
      <c r="F46" s="58">
        <f>10500/4000</f>
        <v>2.625</v>
      </c>
      <c r="G46" s="60">
        <f t="shared" si="2"/>
        <v>10.5</v>
      </c>
    </row>
    <row r="47" spans="2:7" ht="14.25">
      <c r="B47" s="67">
        <v>9</v>
      </c>
      <c r="C47" s="58" t="s">
        <v>82</v>
      </c>
      <c r="D47" s="58" t="s">
        <v>165</v>
      </c>
      <c r="E47" s="58">
        <v>5</v>
      </c>
      <c r="F47" s="58">
        <f>3000/4000</f>
        <v>0.75</v>
      </c>
      <c r="G47" s="60">
        <f t="shared" si="2"/>
        <v>3.75</v>
      </c>
    </row>
    <row r="48" spans="2:7" ht="14.25">
      <c r="B48" s="67">
        <v>10</v>
      </c>
      <c r="C48" s="58" t="s">
        <v>83</v>
      </c>
      <c r="D48" s="58" t="s">
        <v>166</v>
      </c>
      <c r="E48" s="58">
        <v>2</v>
      </c>
      <c r="F48" s="58">
        <f>9000/4000</f>
        <v>2.25</v>
      </c>
      <c r="G48" s="60">
        <f t="shared" si="2"/>
        <v>4.5</v>
      </c>
    </row>
    <row r="49" spans="2:7" ht="14.25">
      <c r="B49" s="67">
        <v>11</v>
      </c>
      <c r="C49" s="58" t="s">
        <v>84</v>
      </c>
      <c r="D49" s="58" t="s">
        <v>130</v>
      </c>
      <c r="E49" s="58">
        <v>5</v>
      </c>
      <c r="F49" s="58">
        <f>5500/4000</f>
        <v>1.375</v>
      </c>
      <c r="G49" s="60">
        <f t="shared" si="2"/>
        <v>6.875</v>
      </c>
    </row>
    <row r="50" spans="2:7" ht="14.25">
      <c r="B50" s="67">
        <v>12</v>
      </c>
      <c r="C50" s="58" t="s">
        <v>85</v>
      </c>
      <c r="D50" s="58" t="s">
        <v>165</v>
      </c>
      <c r="E50" s="58">
        <v>8</v>
      </c>
      <c r="F50" s="58">
        <f>28500/4000</f>
        <v>7.125</v>
      </c>
      <c r="G50" s="60">
        <f t="shared" si="2"/>
        <v>57</v>
      </c>
    </row>
    <row r="51" spans="2:7" ht="14.25">
      <c r="B51" s="67">
        <v>13</v>
      </c>
      <c r="C51" s="58" t="s">
        <v>183</v>
      </c>
      <c r="D51" s="58" t="s">
        <v>167</v>
      </c>
      <c r="E51" s="58">
        <f>20*30</f>
        <v>600</v>
      </c>
      <c r="F51" s="58">
        <f>1700/4000</f>
        <v>0.425</v>
      </c>
      <c r="G51" s="60">
        <f t="shared" si="2"/>
        <v>255</v>
      </c>
    </row>
    <row r="52" spans="2:7" ht="14.25">
      <c r="B52" s="67">
        <v>14</v>
      </c>
      <c r="C52" s="58" t="s">
        <v>116</v>
      </c>
      <c r="D52" s="58" t="s">
        <v>128</v>
      </c>
      <c r="E52" s="58">
        <v>1</v>
      </c>
      <c r="F52" s="58">
        <v>20</v>
      </c>
      <c r="G52" s="60">
        <f t="shared" si="2"/>
        <v>20</v>
      </c>
    </row>
    <row r="53" spans="2:7" ht="14.25">
      <c r="B53" s="67">
        <v>15</v>
      </c>
      <c r="C53" s="58" t="s">
        <v>87</v>
      </c>
      <c r="D53" s="58" t="s">
        <v>165</v>
      </c>
      <c r="E53" s="58">
        <v>3</v>
      </c>
      <c r="F53" s="58">
        <f>8000/4000</f>
        <v>2</v>
      </c>
      <c r="G53" s="60">
        <f t="shared" si="2"/>
        <v>6</v>
      </c>
    </row>
    <row r="54" spans="2:7" ht="14.25">
      <c r="B54" s="67">
        <v>16</v>
      </c>
      <c r="C54" s="58" t="s">
        <v>88</v>
      </c>
      <c r="D54" s="58" t="s">
        <v>165</v>
      </c>
      <c r="E54" s="58">
        <v>1</v>
      </c>
      <c r="F54" s="58">
        <v>5</v>
      </c>
      <c r="G54" s="60">
        <f t="shared" si="2"/>
        <v>5</v>
      </c>
    </row>
    <row r="55" spans="2:7" ht="14.25">
      <c r="B55" s="67">
        <v>17</v>
      </c>
      <c r="C55" s="58" t="s">
        <v>89</v>
      </c>
      <c r="D55" s="58" t="s">
        <v>165</v>
      </c>
      <c r="E55" s="58">
        <v>5</v>
      </c>
      <c r="F55" s="58">
        <v>2</v>
      </c>
      <c r="G55" s="60">
        <f t="shared" si="2"/>
        <v>10</v>
      </c>
    </row>
    <row r="56" spans="2:7" ht="14.25">
      <c r="B56" s="67">
        <v>18</v>
      </c>
      <c r="C56" s="58" t="s">
        <v>90</v>
      </c>
      <c r="D56" s="58" t="s">
        <v>168</v>
      </c>
      <c r="E56" s="58">
        <v>30</v>
      </c>
      <c r="F56" s="58">
        <f>1200/4000</f>
        <v>0.3</v>
      </c>
      <c r="G56" s="60">
        <f t="shared" si="2"/>
        <v>9</v>
      </c>
    </row>
    <row r="57" spans="2:7" ht="14.25">
      <c r="B57" s="67">
        <v>19</v>
      </c>
      <c r="C57" s="58" t="s">
        <v>91</v>
      </c>
      <c r="D57" s="58" t="s">
        <v>130</v>
      </c>
      <c r="E57" s="58">
        <v>1</v>
      </c>
      <c r="F57" s="58">
        <v>19</v>
      </c>
      <c r="G57" s="60">
        <f t="shared" si="2"/>
        <v>19</v>
      </c>
    </row>
    <row r="58" spans="2:7" ht="14.25">
      <c r="B58" s="67">
        <v>20</v>
      </c>
      <c r="C58" s="58" t="s">
        <v>88</v>
      </c>
      <c r="D58" s="58" t="s">
        <v>165</v>
      </c>
      <c r="E58" s="58">
        <v>1</v>
      </c>
      <c r="F58" s="58">
        <f>18000/4000</f>
        <v>4.5</v>
      </c>
      <c r="G58" s="60">
        <f t="shared" si="2"/>
        <v>4.5</v>
      </c>
    </row>
    <row r="59" spans="2:7" ht="14.25">
      <c r="B59" s="67">
        <v>21</v>
      </c>
      <c r="C59" s="58" t="s">
        <v>92</v>
      </c>
      <c r="D59" s="58" t="s">
        <v>130</v>
      </c>
      <c r="E59" s="58">
        <v>10</v>
      </c>
      <c r="F59" s="58">
        <v>0.5</v>
      </c>
      <c r="G59" s="60">
        <f t="shared" si="2"/>
        <v>5</v>
      </c>
    </row>
    <row r="60" spans="2:7" ht="14.25">
      <c r="B60" s="67">
        <v>22</v>
      </c>
      <c r="C60" s="58" t="s">
        <v>93</v>
      </c>
      <c r="D60" s="58" t="s">
        <v>128</v>
      </c>
      <c r="E60" s="58">
        <v>1</v>
      </c>
      <c r="F60" s="58">
        <v>59</v>
      </c>
      <c r="G60" s="60">
        <f t="shared" si="2"/>
        <v>59</v>
      </c>
    </row>
    <row r="61" spans="2:7" ht="14.25">
      <c r="B61" s="67">
        <v>23</v>
      </c>
      <c r="C61" s="58" t="s">
        <v>94</v>
      </c>
      <c r="D61" s="58" t="s">
        <v>169</v>
      </c>
      <c r="E61" s="58">
        <v>2</v>
      </c>
      <c r="F61" s="58">
        <f>4500/4000</f>
        <v>1.125</v>
      </c>
      <c r="G61" s="60">
        <f t="shared" si="2"/>
        <v>2.25</v>
      </c>
    </row>
    <row r="62" spans="2:7" ht="14.25">
      <c r="B62" s="67">
        <v>24</v>
      </c>
      <c r="C62" s="58" t="s">
        <v>191</v>
      </c>
      <c r="D62" s="58" t="s">
        <v>170</v>
      </c>
      <c r="E62" s="58">
        <v>4</v>
      </c>
      <c r="F62" s="58">
        <f>10000/4000</f>
        <v>2.5</v>
      </c>
      <c r="G62" s="60">
        <f t="shared" si="2"/>
        <v>10</v>
      </c>
    </row>
    <row r="63" spans="2:7" ht="14.25">
      <c r="B63" s="67">
        <v>25</v>
      </c>
      <c r="C63" s="58" t="s">
        <v>95</v>
      </c>
      <c r="D63" s="58" t="s">
        <v>171</v>
      </c>
      <c r="E63" s="58">
        <v>4</v>
      </c>
      <c r="F63" s="58">
        <v>10</v>
      </c>
      <c r="G63" s="60">
        <f t="shared" si="2"/>
        <v>40</v>
      </c>
    </row>
    <row r="64" spans="2:7" ht="15">
      <c r="B64" s="61" t="s">
        <v>67</v>
      </c>
      <c r="C64" s="62" t="s">
        <v>156</v>
      </c>
      <c r="D64" s="63" t="s">
        <v>128</v>
      </c>
      <c r="E64" s="63">
        <v>1</v>
      </c>
      <c r="F64" s="63">
        <v>240</v>
      </c>
      <c r="G64" s="80">
        <f t="shared" si="2"/>
        <v>240</v>
      </c>
    </row>
    <row r="65" spans="2:7" ht="15">
      <c r="B65" s="61" t="s">
        <v>67</v>
      </c>
      <c r="C65" s="62" t="s">
        <v>101</v>
      </c>
      <c r="D65" s="63"/>
      <c r="E65" s="63"/>
      <c r="F65" s="63"/>
      <c r="G65" s="66">
        <f>SUM(G66:G67)</f>
        <v>144.96</v>
      </c>
    </row>
    <row r="66" spans="2:7" ht="14.25">
      <c r="B66" s="57" t="s">
        <v>103</v>
      </c>
      <c r="C66" s="58" t="s">
        <v>157</v>
      </c>
      <c r="D66" s="58" t="s">
        <v>128</v>
      </c>
      <c r="E66" s="58">
        <v>32</v>
      </c>
      <c r="F66" s="58">
        <v>0.78</v>
      </c>
      <c r="G66" s="60">
        <f>F66*E66</f>
        <v>24.96</v>
      </c>
    </row>
    <row r="67" spans="2:7" ht="14.25">
      <c r="B67" s="57" t="s">
        <v>104</v>
      </c>
      <c r="C67" s="58" t="s">
        <v>102</v>
      </c>
      <c r="D67" s="58" t="s">
        <v>129</v>
      </c>
      <c r="E67" s="58">
        <v>32</v>
      </c>
      <c r="F67" s="58">
        <v>3.75</v>
      </c>
      <c r="G67" s="60">
        <f>F67*E67</f>
        <v>120</v>
      </c>
    </row>
    <row r="68" spans="2:7" ht="24.75" customHeight="1">
      <c r="B68" s="84" t="s">
        <v>69</v>
      </c>
      <c r="C68" s="85"/>
      <c r="D68" s="85"/>
      <c r="E68" s="85"/>
      <c r="F68" s="85"/>
      <c r="G68" s="64">
        <f>G7+G16+G31+G36+G64+G65</f>
        <v>5117.8349</v>
      </c>
    </row>
    <row r="71" spans="2:8" ht="14.25">
      <c r="B71" s="46" t="s">
        <v>70</v>
      </c>
      <c r="D71" s="2" t="s">
        <v>117</v>
      </c>
      <c r="G71" s="2" t="s">
        <v>121</v>
      </c>
      <c r="H71" s="65"/>
    </row>
    <row r="72" spans="2:3" ht="14.25">
      <c r="B72" s="46"/>
      <c r="C72" s="45"/>
    </row>
    <row r="73" spans="2:7" ht="14.25">
      <c r="B73" s="46"/>
      <c r="G73" s="65"/>
    </row>
    <row r="74" ht="14.25">
      <c r="B74" s="46"/>
    </row>
    <row r="75" spans="2:7" ht="15">
      <c r="B75" s="47" t="s">
        <v>71</v>
      </c>
      <c r="D75" s="4" t="s">
        <v>118</v>
      </c>
      <c r="G75" s="4" t="s">
        <v>122</v>
      </c>
    </row>
    <row r="76" spans="2:7" ht="15">
      <c r="B76" s="46" t="s">
        <v>72</v>
      </c>
      <c r="C76" s="4"/>
      <c r="D76" s="2" t="s">
        <v>159</v>
      </c>
      <c r="G76" s="2" t="s">
        <v>106</v>
      </c>
    </row>
    <row r="77" spans="2:7" ht="14.25">
      <c r="B77" s="46" t="s">
        <v>192</v>
      </c>
      <c r="D77" s="2" t="s">
        <v>193</v>
      </c>
      <c r="G77" s="2" t="s">
        <v>194</v>
      </c>
    </row>
    <row r="79" ht="15">
      <c r="C79" s="4"/>
    </row>
    <row r="88" ht="15">
      <c r="C88" s="4"/>
    </row>
    <row r="89" ht="15">
      <c r="C89" s="4"/>
    </row>
    <row r="91" ht="15">
      <c r="C91" s="4"/>
    </row>
    <row r="97" ht="15">
      <c r="C97" s="4"/>
    </row>
    <row r="100" ht="15">
      <c r="C100" s="4"/>
    </row>
    <row r="105" ht="15">
      <c r="C105" s="4"/>
    </row>
    <row r="108" ht="15">
      <c r="C108" s="4"/>
    </row>
    <row r="118" ht="15">
      <c r="C118" s="4"/>
    </row>
  </sheetData>
  <sheetProtection selectLockedCells="1" selectUnlockedCells="1"/>
  <mergeCells count="3">
    <mergeCell ref="B68:F68"/>
    <mergeCell ref="B4:G4"/>
    <mergeCell ref="B2:H2"/>
  </mergeCells>
  <printOptions/>
  <pageMargins left="0.39" right="0.24" top="0.33" bottom="0.3" header="0.23" footer="0.24"/>
  <pageSetup horizontalDpi="300" verticalDpi="300" orientation="portrait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2:J118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C67" sqref="C67"/>
    </sheetView>
  </sheetViews>
  <sheetFormatPr defaultColWidth="11.421875" defaultRowHeight="12.75"/>
  <cols>
    <col min="1" max="1" width="6.28125" style="46" customWidth="1"/>
    <col min="2" max="2" width="15.421875" style="47" customWidth="1"/>
    <col min="3" max="3" width="51.57421875" style="2" customWidth="1"/>
    <col min="4" max="4" width="10.28125" style="2" customWidth="1"/>
    <col min="5" max="5" width="8.8515625" style="2" customWidth="1"/>
    <col min="6" max="6" width="12.00390625" style="2" customWidth="1"/>
    <col min="7" max="7" width="15.57421875" style="2" bestFit="1" customWidth="1"/>
    <col min="8" max="8" width="13.8515625" style="2" bestFit="1" customWidth="1"/>
    <col min="9" max="16384" width="11.421875" style="2" customWidth="1"/>
  </cols>
  <sheetData>
    <row r="1" ht="31.5" customHeight="1"/>
    <row r="2" spans="2:8" ht="23.25" customHeight="1">
      <c r="B2" s="87" t="s">
        <v>125</v>
      </c>
      <c r="C2" s="87"/>
      <c r="D2" s="87"/>
      <c r="E2" s="87"/>
      <c r="F2" s="87"/>
      <c r="G2" s="87"/>
      <c r="H2" s="87"/>
    </row>
    <row r="3" ht="21" customHeight="1"/>
    <row r="4" spans="1:8" s="4" customFormat="1" ht="25.5" customHeight="1">
      <c r="A4" s="47"/>
      <c r="B4" s="86" t="s">
        <v>195</v>
      </c>
      <c r="C4" s="86"/>
      <c r="D4" s="86"/>
      <c r="E4" s="86"/>
      <c r="F4" s="86"/>
      <c r="G4" s="86"/>
      <c r="H4" s="86"/>
    </row>
    <row r="5" spans="1:3" s="50" customFormat="1" ht="17.25" customHeight="1">
      <c r="A5" s="48"/>
      <c r="B5" s="49"/>
      <c r="C5" s="49"/>
    </row>
    <row r="6" spans="2:8" ht="36.75" customHeight="1">
      <c r="B6" s="51" t="s">
        <v>44</v>
      </c>
      <c r="C6" s="52" t="s">
        <v>45</v>
      </c>
      <c r="D6" s="81" t="s">
        <v>46</v>
      </c>
      <c r="E6" s="81" t="s">
        <v>47</v>
      </c>
      <c r="F6" s="81" t="s">
        <v>187</v>
      </c>
      <c r="G6" s="82" t="s">
        <v>196</v>
      </c>
      <c r="H6" s="93" t="s">
        <v>197</v>
      </c>
    </row>
    <row r="7" spans="2:8" ht="17.25" customHeight="1">
      <c r="B7" s="53" t="s">
        <v>50</v>
      </c>
      <c r="C7" s="54" t="s">
        <v>99</v>
      </c>
      <c r="D7" s="55"/>
      <c r="E7" s="55"/>
      <c r="F7" s="55"/>
      <c r="G7" s="56">
        <f>SUM(G8:G15)</f>
        <v>980</v>
      </c>
      <c r="H7" s="94">
        <f>SUM(H8:H15)</f>
        <v>11760</v>
      </c>
    </row>
    <row r="8" spans="2:8" ht="14.25">
      <c r="B8" s="67">
        <v>1</v>
      </c>
      <c r="C8" s="58" t="s">
        <v>106</v>
      </c>
      <c r="D8" s="58" t="s">
        <v>128</v>
      </c>
      <c r="E8" s="59">
        <v>1</v>
      </c>
      <c r="F8" s="58">
        <v>80</v>
      </c>
      <c r="G8" s="60">
        <f aca="true" t="shared" si="0" ref="G8:G15">F8*E8</f>
        <v>80</v>
      </c>
      <c r="H8" s="95">
        <f>G8*12</f>
        <v>960</v>
      </c>
    </row>
    <row r="9" spans="2:8" ht="14.25">
      <c r="B9" s="67">
        <v>2</v>
      </c>
      <c r="C9" s="58" t="s">
        <v>131</v>
      </c>
      <c r="D9" s="58" t="s">
        <v>128</v>
      </c>
      <c r="E9" s="59">
        <v>1</v>
      </c>
      <c r="F9" s="58">
        <v>250</v>
      </c>
      <c r="G9" s="60">
        <f t="shared" si="0"/>
        <v>250</v>
      </c>
      <c r="H9" s="95">
        <f aca="true" t="shared" si="1" ref="H9:H15">G9*12</f>
        <v>3000</v>
      </c>
    </row>
    <row r="10" spans="2:8" ht="14.25">
      <c r="B10" s="67">
        <v>3</v>
      </c>
      <c r="C10" s="58" t="s">
        <v>72</v>
      </c>
      <c r="D10" s="58" t="s">
        <v>128</v>
      </c>
      <c r="E10" s="59">
        <v>1</v>
      </c>
      <c r="F10" s="58">
        <v>200</v>
      </c>
      <c r="G10" s="60">
        <f t="shared" si="0"/>
        <v>200</v>
      </c>
      <c r="H10" s="95">
        <f t="shared" si="1"/>
        <v>2400</v>
      </c>
    </row>
    <row r="11" spans="2:8" ht="14.25">
      <c r="B11" s="67">
        <v>4</v>
      </c>
      <c r="C11" s="58" t="s">
        <v>174</v>
      </c>
      <c r="D11" s="58" t="s">
        <v>128</v>
      </c>
      <c r="E11" s="59">
        <v>1</v>
      </c>
      <c r="F11" s="58">
        <v>80</v>
      </c>
      <c r="G11" s="60">
        <f t="shared" si="0"/>
        <v>80</v>
      </c>
      <c r="H11" s="95">
        <f t="shared" si="1"/>
        <v>960</v>
      </c>
    </row>
    <row r="12" spans="2:8" ht="14.25">
      <c r="B12" s="67">
        <v>5</v>
      </c>
      <c r="C12" s="58" t="s">
        <v>132</v>
      </c>
      <c r="D12" s="58" t="s">
        <v>128</v>
      </c>
      <c r="E12" s="59">
        <v>1</v>
      </c>
      <c r="F12" s="58">
        <v>100</v>
      </c>
      <c r="G12" s="60">
        <f t="shared" si="0"/>
        <v>100</v>
      </c>
      <c r="H12" s="95">
        <f t="shared" si="1"/>
        <v>1200</v>
      </c>
    </row>
    <row r="13" spans="2:8" ht="14.25">
      <c r="B13" s="67">
        <v>6</v>
      </c>
      <c r="C13" s="58" t="s">
        <v>198</v>
      </c>
      <c r="D13" s="58" t="s">
        <v>128</v>
      </c>
      <c r="E13" s="59">
        <v>1</v>
      </c>
      <c r="F13" s="58">
        <v>70</v>
      </c>
      <c r="G13" s="60">
        <f t="shared" si="0"/>
        <v>70</v>
      </c>
      <c r="H13" s="95">
        <f t="shared" si="1"/>
        <v>840</v>
      </c>
    </row>
    <row r="14" spans="2:8" ht="14.25">
      <c r="B14" s="67">
        <v>7</v>
      </c>
      <c r="C14" s="58" t="s">
        <v>134</v>
      </c>
      <c r="D14" s="58" t="s">
        <v>128</v>
      </c>
      <c r="E14" s="59">
        <v>1</v>
      </c>
      <c r="F14" s="58">
        <v>120</v>
      </c>
      <c r="G14" s="60">
        <f t="shared" si="0"/>
        <v>120</v>
      </c>
      <c r="H14" s="95">
        <f t="shared" si="1"/>
        <v>1440</v>
      </c>
    </row>
    <row r="15" spans="2:8" ht="14.25">
      <c r="B15" s="67">
        <v>8</v>
      </c>
      <c r="C15" s="58" t="s">
        <v>135</v>
      </c>
      <c r="D15" s="58" t="s">
        <v>128</v>
      </c>
      <c r="E15" s="59">
        <v>1</v>
      </c>
      <c r="F15" s="58">
        <v>80</v>
      </c>
      <c r="G15" s="60">
        <f t="shared" si="0"/>
        <v>80</v>
      </c>
      <c r="H15" s="95">
        <f t="shared" si="1"/>
        <v>960</v>
      </c>
    </row>
    <row r="16" spans="1:8" s="4" customFormat="1" ht="15">
      <c r="A16" s="47"/>
      <c r="B16" s="53" t="s">
        <v>52</v>
      </c>
      <c r="C16" s="54" t="s">
        <v>141</v>
      </c>
      <c r="D16" s="54"/>
      <c r="E16" s="54"/>
      <c r="F16" s="54"/>
      <c r="G16" s="56">
        <f>G17+G21+G22+G26+G27+G28+G29+G30</f>
        <v>1876.9999</v>
      </c>
      <c r="H16" s="94">
        <f>H17+H21+H22+H26+H27+H28+H29+H30</f>
        <v>22523.9988</v>
      </c>
    </row>
    <row r="17" spans="2:8" ht="15">
      <c r="B17" s="57" t="s">
        <v>53</v>
      </c>
      <c r="C17" s="58" t="s">
        <v>137</v>
      </c>
      <c r="D17" s="58"/>
      <c r="E17" s="58"/>
      <c r="F17" s="58"/>
      <c r="G17" s="69">
        <f>SUM(G18:G20)</f>
        <v>295</v>
      </c>
      <c r="H17" s="96">
        <f>SUM(H18:H20)</f>
        <v>3540</v>
      </c>
    </row>
    <row r="18" spans="2:8" ht="14.25">
      <c r="B18" s="67">
        <v>1</v>
      </c>
      <c r="C18" s="58" t="s">
        <v>199</v>
      </c>
      <c r="D18" s="58" t="s">
        <v>128</v>
      </c>
      <c r="E18" s="58">
        <v>1</v>
      </c>
      <c r="F18" s="58">
        <v>25</v>
      </c>
      <c r="G18" s="60">
        <f>F18*E18</f>
        <v>25</v>
      </c>
      <c r="H18" s="95">
        <f>G18*12</f>
        <v>300</v>
      </c>
    </row>
    <row r="19" spans="2:8" ht="14.25">
      <c r="B19" s="67">
        <v>2</v>
      </c>
      <c r="C19" s="58" t="s">
        <v>73</v>
      </c>
      <c r="D19" s="58" t="s">
        <v>130</v>
      </c>
      <c r="E19" s="58">
        <v>2</v>
      </c>
      <c r="F19" s="58">
        <v>35</v>
      </c>
      <c r="G19" s="60">
        <f>F19*E19</f>
        <v>70</v>
      </c>
      <c r="H19" s="95">
        <f>G19*12</f>
        <v>840</v>
      </c>
    </row>
    <row r="20" spans="2:8" ht="14.25">
      <c r="B20" s="67">
        <v>3</v>
      </c>
      <c r="C20" s="58" t="s">
        <v>110</v>
      </c>
      <c r="D20" s="58" t="s">
        <v>129</v>
      </c>
      <c r="E20" s="58"/>
      <c r="F20" s="58"/>
      <c r="G20" s="60">
        <v>200</v>
      </c>
      <c r="H20" s="95">
        <f>G20*12</f>
        <v>2400</v>
      </c>
    </row>
    <row r="21" spans="2:8" ht="15">
      <c r="B21" s="57" t="s">
        <v>54</v>
      </c>
      <c r="C21" s="58" t="s">
        <v>109</v>
      </c>
      <c r="D21" s="58" t="s">
        <v>129</v>
      </c>
      <c r="E21" s="58">
        <v>32</v>
      </c>
      <c r="F21" s="58">
        <v>6.5</v>
      </c>
      <c r="G21" s="69">
        <f>F21*E21</f>
        <v>208</v>
      </c>
      <c r="H21" s="97">
        <f>G21*12</f>
        <v>2496</v>
      </c>
    </row>
    <row r="22" spans="2:8" ht="15">
      <c r="B22" s="57" t="s">
        <v>55</v>
      </c>
      <c r="C22" s="58" t="s">
        <v>111</v>
      </c>
      <c r="D22" s="58"/>
      <c r="E22" s="58"/>
      <c r="F22" s="58"/>
      <c r="G22" s="69">
        <f>SUM(G23:G25)</f>
        <v>99.9999</v>
      </c>
      <c r="H22" s="96">
        <f>SUM(H23:H25)</f>
        <v>1199.9988</v>
      </c>
    </row>
    <row r="23" spans="2:8" ht="14.25">
      <c r="B23" s="67">
        <v>1</v>
      </c>
      <c r="C23" s="58" t="s">
        <v>112</v>
      </c>
      <c r="D23" s="58" t="s">
        <v>128</v>
      </c>
      <c r="E23" s="58">
        <v>1</v>
      </c>
      <c r="F23" s="58">
        <v>24.9999</v>
      </c>
      <c r="G23" s="60">
        <f aca="true" t="shared" si="2" ref="G23:G30">F23*E23</f>
        <v>24.9999</v>
      </c>
      <c r="H23" s="95">
        <f>G23*12</f>
        <v>299.9988</v>
      </c>
    </row>
    <row r="24" spans="2:8" ht="14.25">
      <c r="B24" s="67">
        <v>2</v>
      </c>
      <c r="C24" s="58" t="s">
        <v>113</v>
      </c>
      <c r="D24" s="58" t="s">
        <v>128</v>
      </c>
      <c r="E24" s="58">
        <v>1</v>
      </c>
      <c r="F24" s="58">
        <v>20</v>
      </c>
      <c r="G24" s="60">
        <f t="shared" si="2"/>
        <v>20</v>
      </c>
      <c r="H24" s="95">
        <f aca="true" t="shared" si="3" ref="H24:H30">G24*12</f>
        <v>240</v>
      </c>
    </row>
    <row r="25" spans="2:8" ht="14.25">
      <c r="B25" s="67">
        <v>3</v>
      </c>
      <c r="C25" s="58" t="s">
        <v>114</v>
      </c>
      <c r="D25" s="58" t="s">
        <v>128</v>
      </c>
      <c r="E25" s="58">
        <v>1</v>
      </c>
      <c r="F25" s="58">
        <v>55</v>
      </c>
      <c r="G25" s="60">
        <f t="shared" si="2"/>
        <v>55</v>
      </c>
      <c r="H25" s="95">
        <f t="shared" si="3"/>
        <v>660</v>
      </c>
    </row>
    <row r="26" spans="2:8" ht="15">
      <c r="B26" s="57" t="s">
        <v>55</v>
      </c>
      <c r="C26" s="58" t="s">
        <v>115</v>
      </c>
      <c r="D26" s="58" t="s">
        <v>128</v>
      </c>
      <c r="E26" s="58">
        <v>1</v>
      </c>
      <c r="F26" s="58">
        <v>100</v>
      </c>
      <c r="G26" s="69">
        <f t="shared" si="2"/>
        <v>100</v>
      </c>
      <c r="H26" s="97">
        <f t="shared" si="3"/>
        <v>1200</v>
      </c>
    </row>
    <row r="27" spans="2:8" ht="15">
      <c r="B27" s="57" t="s">
        <v>56</v>
      </c>
      <c r="C27" s="58" t="s">
        <v>23</v>
      </c>
      <c r="D27" s="58" t="s">
        <v>163</v>
      </c>
      <c r="E27" s="58">
        <v>1</v>
      </c>
      <c r="F27" s="58">
        <v>250</v>
      </c>
      <c r="G27" s="69">
        <f t="shared" si="2"/>
        <v>250</v>
      </c>
      <c r="H27" s="97">
        <f t="shared" si="3"/>
        <v>3000</v>
      </c>
    </row>
    <row r="28" spans="2:8" ht="15">
      <c r="B28" s="57" t="s">
        <v>57</v>
      </c>
      <c r="C28" s="58" t="s">
        <v>24</v>
      </c>
      <c r="D28" s="58" t="s">
        <v>163</v>
      </c>
      <c r="E28" s="58">
        <v>1</v>
      </c>
      <c r="F28" s="58">
        <v>600</v>
      </c>
      <c r="G28" s="69">
        <f t="shared" si="2"/>
        <v>600</v>
      </c>
      <c r="H28" s="97">
        <f t="shared" si="3"/>
        <v>7200</v>
      </c>
    </row>
    <row r="29" spans="2:8" ht="15">
      <c r="B29" s="57" t="s">
        <v>59</v>
      </c>
      <c r="C29" s="58" t="s">
        <v>26</v>
      </c>
      <c r="D29" s="58" t="s">
        <v>163</v>
      </c>
      <c r="E29" s="58">
        <v>3</v>
      </c>
      <c r="F29" s="58">
        <v>60</v>
      </c>
      <c r="G29" s="69">
        <f t="shared" si="2"/>
        <v>180</v>
      </c>
      <c r="H29" s="97">
        <f t="shared" si="3"/>
        <v>2160</v>
      </c>
    </row>
    <row r="30" spans="1:8" s="4" customFormat="1" ht="15">
      <c r="A30" s="46"/>
      <c r="B30" s="57" t="s">
        <v>60</v>
      </c>
      <c r="C30" s="58" t="s">
        <v>27</v>
      </c>
      <c r="D30" s="58" t="s">
        <v>128</v>
      </c>
      <c r="E30" s="58">
        <v>4</v>
      </c>
      <c r="F30" s="58">
        <v>36</v>
      </c>
      <c r="G30" s="69">
        <f t="shared" si="2"/>
        <v>144</v>
      </c>
      <c r="H30" s="97">
        <f t="shared" si="3"/>
        <v>1728</v>
      </c>
    </row>
    <row r="31" spans="2:8" ht="15">
      <c r="B31" s="61" t="s">
        <v>61</v>
      </c>
      <c r="C31" s="62" t="s">
        <v>108</v>
      </c>
      <c r="D31" s="63"/>
      <c r="E31" s="63"/>
      <c r="F31" s="63"/>
      <c r="G31" s="66">
        <f>SUM(G32:G35)</f>
        <v>207</v>
      </c>
      <c r="H31" s="98">
        <f>SUM(H32:H35)</f>
        <v>2484</v>
      </c>
    </row>
    <row r="32" spans="2:8" ht="14.25">
      <c r="B32" s="57" t="s">
        <v>62</v>
      </c>
      <c r="C32" s="58" t="s">
        <v>29</v>
      </c>
      <c r="D32" s="58" t="s">
        <v>128</v>
      </c>
      <c r="E32" s="58">
        <v>1</v>
      </c>
      <c r="F32" s="58">
        <v>100</v>
      </c>
      <c r="G32" s="60">
        <f>F32*E32</f>
        <v>100</v>
      </c>
      <c r="H32" s="95">
        <f>G32*12</f>
        <v>1200</v>
      </c>
    </row>
    <row r="33" spans="1:8" s="4" customFormat="1" ht="15">
      <c r="A33" s="46"/>
      <c r="B33" s="57" t="s">
        <v>63</v>
      </c>
      <c r="C33" s="58" t="s">
        <v>30</v>
      </c>
      <c r="D33" s="58" t="s">
        <v>164</v>
      </c>
      <c r="E33" s="58">
        <v>94</v>
      </c>
      <c r="F33" s="58">
        <v>1</v>
      </c>
      <c r="G33" s="60">
        <f>F33*E33</f>
        <v>94</v>
      </c>
      <c r="H33" s="95">
        <f>G33*12</f>
        <v>1128</v>
      </c>
    </row>
    <row r="34" spans="1:8" s="4" customFormat="1" ht="15">
      <c r="A34" s="46"/>
      <c r="B34" s="57"/>
      <c r="C34" s="58" t="s">
        <v>74</v>
      </c>
      <c r="D34" s="58" t="s">
        <v>128</v>
      </c>
      <c r="E34" s="58">
        <v>1</v>
      </c>
      <c r="F34" s="58"/>
      <c r="G34" s="60">
        <v>3</v>
      </c>
      <c r="H34" s="95">
        <f>G34*12</f>
        <v>36</v>
      </c>
    </row>
    <row r="35" spans="1:8" s="4" customFormat="1" ht="15">
      <c r="A35" s="46"/>
      <c r="B35" s="57"/>
      <c r="C35" s="58" t="s">
        <v>75</v>
      </c>
      <c r="D35" s="58" t="s">
        <v>128</v>
      </c>
      <c r="E35" s="58">
        <v>1</v>
      </c>
      <c r="F35" s="58"/>
      <c r="G35" s="60">
        <v>10</v>
      </c>
      <c r="H35" s="95">
        <f>G35*12</f>
        <v>120</v>
      </c>
    </row>
    <row r="36" spans="2:9" ht="15">
      <c r="B36" s="61" t="s">
        <v>64</v>
      </c>
      <c r="C36" s="62" t="s">
        <v>100</v>
      </c>
      <c r="D36" s="63"/>
      <c r="E36" s="63"/>
      <c r="F36" s="63"/>
      <c r="G36" s="66">
        <f>G37+G38</f>
        <v>1668.875</v>
      </c>
      <c r="H36" s="98">
        <f>H37+H38</f>
        <v>20026.5</v>
      </c>
      <c r="I36" s="65"/>
    </row>
    <row r="37" spans="2:8" ht="15">
      <c r="B37" s="57" t="s">
        <v>65</v>
      </c>
      <c r="C37" s="58" t="s">
        <v>123</v>
      </c>
      <c r="D37" s="58" t="s">
        <v>128</v>
      </c>
      <c r="E37" s="58">
        <v>30</v>
      </c>
      <c r="F37" s="58">
        <v>35</v>
      </c>
      <c r="G37" s="69">
        <f>F37*E37</f>
        <v>1050</v>
      </c>
      <c r="H37" s="97">
        <f>G37*12</f>
        <v>12600</v>
      </c>
    </row>
    <row r="38" spans="2:8" ht="15">
      <c r="B38" s="57" t="s">
        <v>66</v>
      </c>
      <c r="C38" s="58" t="s">
        <v>124</v>
      </c>
      <c r="D38" s="58" t="s">
        <v>128</v>
      </c>
      <c r="E38" s="58">
        <v>1</v>
      </c>
      <c r="F38" s="58"/>
      <c r="G38" s="69">
        <f>SUM(G39:G63)</f>
        <v>618.875</v>
      </c>
      <c r="H38" s="96">
        <f>SUM(H39:H63)</f>
        <v>7426.5</v>
      </c>
    </row>
    <row r="39" spans="2:10" ht="14.25">
      <c r="B39" s="67">
        <v>1</v>
      </c>
      <c r="C39" s="58" t="s">
        <v>76</v>
      </c>
      <c r="D39" s="58" t="s">
        <v>165</v>
      </c>
      <c r="E39" s="58">
        <v>10</v>
      </c>
      <c r="F39" s="58">
        <f>11000/4000</f>
        <v>2.75</v>
      </c>
      <c r="G39" s="60">
        <f aca="true" t="shared" si="4" ref="G39:G64">F39*E39</f>
        <v>27.5</v>
      </c>
      <c r="H39" s="95">
        <f>G39*12</f>
        <v>330</v>
      </c>
      <c r="J39" s="65"/>
    </row>
    <row r="40" spans="2:8" ht="14.25">
      <c r="B40" s="67">
        <v>2</v>
      </c>
      <c r="C40" s="58" t="s">
        <v>96</v>
      </c>
      <c r="D40" s="58" t="s">
        <v>165</v>
      </c>
      <c r="E40" s="58">
        <v>3</v>
      </c>
      <c r="F40" s="58">
        <f>12000/4000</f>
        <v>3</v>
      </c>
      <c r="G40" s="60">
        <f t="shared" si="4"/>
        <v>9</v>
      </c>
      <c r="H40" s="95">
        <f aca="true" t="shared" si="5" ref="H40:H63">G40*12</f>
        <v>108</v>
      </c>
    </row>
    <row r="41" spans="2:8" ht="14.25">
      <c r="B41" s="67">
        <v>3</v>
      </c>
      <c r="C41" s="58" t="s">
        <v>97</v>
      </c>
      <c r="D41" s="58" t="s">
        <v>165</v>
      </c>
      <c r="E41" s="58">
        <v>1</v>
      </c>
      <c r="F41" s="58">
        <f>11000/4000</f>
        <v>2.75</v>
      </c>
      <c r="G41" s="60">
        <f t="shared" si="4"/>
        <v>2.75</v>
      </c>
      <c r="H41" s="95">
        <f t="shared" si="5"/>
        <v>33</v>
      </c>
    </row>
    <row r="42" spans="2:8" ht="14.25">
      <c r="B42" s="67">
        <v>4</v>
      </c>
      <c r="C42" s="58" t="s">
        <v>77</v>
      </c>
      <c r="D42" s="58" t="s">
        <v>165</v>
      </c>
      <c r="E42" s="58">
        <v>20</v>
      </c>
      <c r="F42" s="58">
        <v>1</v>
      </c>
      <c r="G42" s="60">
        <f t="shared" si="4"/>
        <v>20</v>
      </c>
      <c r="H42" s="95">
        <f t="shared" si="5"/>
        <v>240</v>
      </c>
    </row>
    <row r="43" spans="2:8" ht="14.25">
      <c r="B43" s="67">
        <v>5</v>
      </c>
      <c r="C43" s="58" t="s">
        <v>78</v>
      </c>
      <c r="D43" s="58" t="s">
        <v>165</v>
      </c>
      <c r="E43" s="58">
        <v>20</v>
      </c>
      <c r="F43" s="58">
        <f>3400/4000</f>
        <v>0.85</v>
      </c>
      <c r="G43" s="60">
        <f t="shared" si="4"/>
        <v>17</v>
      </c>
      <c r="H43" s="95">
        <f t="shared" si="5"/>
        <v>204</v>
      </c>
    </row>
    <row r="44" spans="2:8" ht="14.25">
      <c r="B44" s="67">
        <v>6</v>
      </c>
      <c r="C44" s="58" t="s">
        <v>79</v>
      </c>
      <c r="D44" s="58" t="s">
        <v>165</v>
      </c>
      <c r="E44" s="58">
        <v>10</v>
      </c>
      <c r="F44" s="58">
        <f>1500/4000</f>
        <v>0.375</v>
      </c>
      <c r="G44" s="60">
        <f t="shared" si="4"/>
        <v>3.75</v>
      </c>
      <c r="H44" s="95">
        <f t="shared" si="5"/>
        <v>45</v>
      </c>
    </row>
    <row r="45" spans="2:8" ht="14.25">
      <c r="B45" s="67">
        <v>7</v>
      </c>
      <c r="C45" s="58" t="s">
        <v>80</v>
      </c>
      <c r="D45" s="58" t="s">
        <v>166</v>
      </c>
      <c r="E45" s="58">
        <v>4</v>
      </c>
      <c r="F45" s="58">
        <f>11500/4000</f>
        <v>2.875</v>
      </c>
      <c r="G45" s="60">
        <f t="shared" si="4"/>
        <v>11.5</v>
      </c>
      <c r="H45" s="95">
        <f t="shared" si="5"/>
        <v>138</v>
      </c>
    </row>
    <row r="46" spans="2:8" ht="14.25">
      <c r="B46" s="67">
        <v>8</v>
      </c>
      <c r="C46" s="58" t="s">
        <v>81</v>
      </c>
      <c r="D46" s="58" t="s">
        <v>166</v>
      </c>
      <c r="E46" s="58">
        <v>4</v>
      </c>
      <c r="F46" s="58">
        <f>10500/4000</f>
        <v>2.625</v>
      </c>
      <c r="G46" s="60">
        <f t="shared" si="4"/>
        <v>10.5</v>
      </c>
      <c r="H46" s="95">
        <f t="shared" si="5"/>
        <v>126</v>
      </c>
    </row>
    <row r="47" spans="2:8" ht="14.25">
      <c r="B47" s="67">
        <v>9</v>
      </c>
      <c r="C47" s="58" t="s">
        <v>82</v>
      </c>
      <c r="D47" s="58" t="s">
        <v>165</v>
      </c>
      <c r="E47" s="58">
        <v>5</v>
      </c>
      <c r="F47" s="58">
        <f>3000/4000</f>
        <v>0.75</v>
      </c>
      <c r="G47" s="60">
        <f t="shared" si="4"/>
        <v>3.75</v>
      </c>
      <c r="H47" s="95">
        <f t="shared" si="5"/>
        <v>45</v>
      </c>
    </row>
    <row r="48" spans="2:8" ht="14.25">
      <c r="B48" s="67">
        <v>10</v>
      </c>
      <c r="C48" s="58" t="s">
        <v>83</v>
      </c>
      <c r="D48" s="58" t="s">
        <v>166</v>
      </c>
      <c r="E48" s="58">
        <v>2</v>
      </c>
      <c r="F48" s="58">
        <f>9000/4000</f>
        <v>2.25</v>
      </c>
      <c r="G48" s="60">
        <f t="shared" si="4"/>
        <v>4.5</v>
      </c>
      <c r="H48" s="95">
        <f t="shared" si="5"/>
        <v>54</v>
      </c>
    </row>
    <row r="49" spans="2:8" ht="14.25">
      <c r="B49" s="67">
        <v>11</v>
      </c>
      <c r="C49" s="58" t="s">
        <v>84</v>
      </c>
      <c r="D49" s="58" t="s">
        <v>130</v>
      </c>
      <c r="E49" s="58">
        <v>5</v>
      </c>
      <c r="F49" s="58">
        <f>5500/4000</f>
        <v>1.375</v>
      </c>
      <c r="G49" s="60">
        <f t="shared" si="4"/>
        <v>6.875</v>
      </c>
      <c r="H49" s="95">
        <f t="shared" si="5"/>
        <v>82.5</v>
      </c>
    </row>
    <row r="50" spans="2:8" ht="14.25">
      <c r="B50" s="67">
        <v>12</v>
      </c>
      <c r="C50" s="58" t="s">
        <v>85</v>
      </c>
      <c r="D50" s="58" t="s">
        <v>165</v>
      </c>
      <c r="E50" s="58">
        <v>8</v>
      </c>
      <c r="F50" s="58">
        <f>28500/4000</f>
        <v>7.125</v>
      </c>
      <c r="G50" s="60">
        <f t="shared" si="4"/>
        <v>57</v>
      </c>
      <c r="H50" s="95">
        <f t="shared" si="5"/>
        <v>684</v>
      </c>
    </row>
    <row r="51" spans="2:8" ht="14.25">
      <c r="B51" s="67">
        <v>13</v>
      </c>
      <c r="C51" s="58" t="s">
        <v>86</v>
      </c>
      <c r="D51" s="58" t="s">
        <v>167</v>
      </c>
      <c r="E51" s="58">
        <f>20*30</f>
        <v>600</v>
      </c>
      <c r="F51" s="58">
        <f>1700/4000</f>
        <v>0.425</v>
      </c>
      <c r="G51" s="60">
        <f t="shared" si="4"/>
        <v>255</v>
      </c>
      <c r="H51" s="95">
        <f t="shared" si="5"/>
        <v>3060</v>
      </c>
    </row>
    <row r="52" spans="2:8" ht="14.25">
      <c r="B52" s="67">
        <v>14</v>
      </c>
      <c r="C52" s="58" t="s">
        <v>116</v>
      </c>
      <c r="D52" s="58" t="s">
        <v>128</v>
      </c>
      <c r="E52" s="58">
        <v>1</v>
      </c>
      <c r="F52" s="58">
        <v>20</v>
      </c>
      <c r="G52" s="60">
        <f t="shared" si="4"/>
        <v>20</v>
      </c>
      <c r="H52" s="95">
        <f t="shared" si="5"/>
        <v>240</v>
      </c>
    </row>
    <row r="53" spans="2:8" ht="14.25">
      <c r="B53" s="67">
        <v>15</v>
      </c>
      <c r="C53" s="58" t="s">
        <v>87</v>
      </c>
      <c r="D53" s="58" t="s">
        <v>165</v>
      </c>
      <c r="E53" s="58">
        <v>3</v>
      </c>
      <c r="F53" s="58">
        <f>8000/4000</f>
        <v>2</v>
      </c>
      <c r="G53" s="60">
        <f t="shared" si="4"/>
        <v>6</v>
      </c>
      <c r="H53" s="95">
        <f t="shared" si="5"/>
        <v>72</v>
      </c>
    </row>
    <row r="54" spans="2:8" ht="14.25">
      <c r="B54" s="67">
        <v>16</v>
      </c>
      <c r="C54" s="58" t="s">
        <v>88</v>
      </c>
      <c r="D54" s="58" t="s">
        <v>68</v>
      </c>
      <c r="E54" s="58">
        <v>1</v>
      </c>
      <c r="F54" s="58">
        <v>5</v>
      </c>
      <c r="G54" s="60">
        <f t="shared" si="4"/>
        <v>5</v>
      </c>
      <c r="H54" s="95">
        <f t="shared" si="5"/>
        <v>60</v>
      </c>
    </row>
    <row r="55" spans="2:8" ht="14.25">
      <c r="B55" s="67">
        <v>17</v>
      </c>
      <c r="C55" s="58" t="s">
        <v>89</v>
      </c>
      <c r="D55" s="58" t="s">
        <v>165</v>
      </c>
      <c r="E55" s="58">
        <v>5</v>
      </c>
      <c r="F55" s="58">
        <v>2</v>
      </c>
      <c r="G55" s="60">
        <f t="shared" si="4"/>
        <v>10</v>
      </c>
      <c r="H55" s="95">
        <f t="shared" si="5"/>
        <v>120</v>
      </c>
    </row>
    <row r="56" spans="2:8" ht="14.25">
      <c r="B56" s="67">
        <v>18</v>
      </c>
      <c r="C56" s="58" t="s">
        <v>90</v>
      </c>
      <c r="D56" s="58" t="s">
        <v>168</v>
      </c>
      <c r="E56" s="58">
        <v>30</v>
      </c>
      <c r="F56" s="58">
        <f>1200/4000</f>
        <v>0.3</v>
      </c>
      <c r="G56" s="60">
        <f t="shared" si="4"/>
        <v>9</v>
      </c>
      <c r="H56" s="95">
        <f t="shared" si="5"/>
        <v>108</v>
      </c>
    </row>
    <row r="57" spans="2:8" ht="14.25">
      <c r="B57" s="67">
        <v>19</v>
      </c>
      <c r="C57" s="58" t="s">
        <v>91</v>
      </c>
      <c r="D57" s="58" t="s">
        <v>130</v>
      </c>
      <c r="E57" s="58">
        <v>1</v>
      </c>
      <c r="F57" s="58">
        <v>19</v>
      </c>
      <c r="G57" s="60">
        <f t="shared" si="4"/>
        <v>19</v>
      </c>
      <c r="H57" s="95">
        <f t="shared" si="5"/>
        <v>228</v>
      </c>
    </row>
    <row r="58" spans="2:8" ht="14.25">
      <c r="B58" s="67">
        <v>20</v>
      </c>
      <c r="C58" s="58" t="s">
        <v>88</v>
      </c>
      <c r="D58" s="58" t="s">
        <v>165</v>
      </c>
      <c r="E58" s="58">
        <v>1</v>
      </c>
      <c r="F58" s="58">
        <f>18000/4000</f>
        <v>4.5</v>
      </c>
      <c r="G58" s="60">
        <f t="shared" si="4"/>
        <v>4.5</v>
      </c>
      <c r="H58" s="95">
        <f t="shared" si="5"/>
        <v>54</v>
      </c>
    </row>
    <row r="59" spans="2:8" ht="14.25">
      <c r="B59" s="67">
        <v>21</v>
      </c>
      <c r="C59" s="58" t="s">
        <v>92</v>
      </c>
      <c r="D59" s="58" t="s">
        <v>130</v>
      </c>
      <c r="E59" s="58">
        <v>10</v>
      </c>
      <c r="F59" s="58">
        <v>0.5</v>
      </c>
      <c r="G59" s="60">
        <f t="shared" si="4"/>
        <v>5</v>
      </c>
      <c r="H59" s="95">
        <f t="shared" si="5"/>
        <v>60</v>
      </c>
    </row>
    <row r="60" spans="2:8" ht="14.25">
      <c r="B60" s="67">
        <v>22</v>
      </c>
      <c r="C60" s="58" t="s">
        <v>93</v>
      </c>
      <c r="D60" s="58" t="s">
        <v>128</v>
      </c>
      <c r="E60" s="58">
        <v>1</v>
      </c>
      <c r="F60" s="58">
        <v>59</v>
      </c>
      <c r="G60" s="60">
        <f t="shared" si="4"/>
        <v>59</v>
      </c>
      <c r="H60" s="95">
        <f t="shared" si="5"/>
        <v>708</v>
      </c>
    </row>
    <row r="61" spans="2:8" ht="14.25">
      <c r="B61" s="67">
        <v>23</v>
      </c>
      <c r="C61" s="58" t="s">
        <v>94</v>
      </c>
      <c r="D61" s="58" t="s">
        <v>169</v>
      </c>
      <c r="E61" s="58">
        <v>2</v>
      </c>
      <c r="F61" s="58">
        <f>4500/4000</f>
        <v>1.125</v>
      </c>
      <c r="G61" s="60">
        <f t="shared" si="4"/>
        <v>2.25</v>
      </c>
      <c r="H61" s="95">
        <f t="shared" si="5"/>
        <v>27</v>
      </c>
    </row>
    <row r="62" spans="2:8" ht="14.25">
      <c r="B62" s="67">
        <v>24</v>
      </c>
      <c r="C62" s="58" t="s">
        <v>184</v>
      </c>
      <c r="D62" s="58" t="s">
        <v>170</v>
      </c>
      <c r="E62" s="58">
        <v>4</v>
      </c>
      <c r="F62" s="58">
        <f>10000/4000</f>
        <v>2.5</v>
      </c>
      <c r="G62" s="60">
        <f t="shared" si="4"/>
        <v>10</v>
      </c>
      <c r="H62" s="95">
        <f t="shared" si="5"/>
        <v>120</v>
      </c>
    </row>
    <row r="63" spans="2:8" ht="14.25">
      <c r="B63" s="67">
        <v>25</v>
      </c>
      <c r="C63" s="58" t="s">
        <v>95</v>
      </c>
      <c r="D63" s="58" t="s">
        <v>171</v>
      </c>
      <c r="E63" s="58">
        <v>4</v>
      </c>
      <c r="F63" s="58">
        <v>10</v>
      </c>
      <c r="G63" s="60">
        <f t="shared" si="4"/>
        <v>40</v>
      </c>
      <c r="H63" s="95">
        <f t="shared" si="5"/>
        <v>480</v>
      </c>
    </row>
    <row r="64" spans="2:8" ht="15">
      <c r="B64" s="61" t="s">
        <v>67</v>
      </c>
      <c r="C64" s="62" t="s">
        <v>156</v>
      </c>
      <c r="D64" s="63" t="s">
        <v>128</v>
      </c>
      <c r="E64" s="63">
        <v>1</v>
      </c>
      <c r="F64" s="63">
        <v>240</v>
      </c>
      <c r="G64" s="80">
        <f t="shared" si="4"/>
        <v>240</v>
      </c>
      <c r="H64" s="99">
        <f>G64*12</f>
        <v>2880</v>
      </c>
    </row>
    <row r="65" spans="2:8" ht="15">
      <c r="B65" s="61" t="s">
        <v>67</v>
      </c>
      <c r="C65" s="62" t="s">
        <v>101</v>
      </c>
      <c r="D65" s="63"/>
      <c r="E65" s="63"/>
      <c r="F65" s="63"/>
      <c r="G65" s="80">
        <f>SUM(G66:G67)</f>
        <v>144.96</v>
      </c>
      <c r="H65" s="98">
        <f>SUM(H66:H67)</f>
        <v>1739.52</v>
      </c>
    </row>
    <row r="66" spans="2:8" ht="14.25">
      <c r="B66" s="57" t="s">
        <v>103</v>
      </c>
      <c r="C66" s="58" t="s">
        <v>157</v>
      </c>
      <c r="D66" s="58" t="s">
        <v>128</v>
      </c>
      <c r="E66" s="58">
        <v>32</v>
      </c>
      <c r="F66" s="58">
        <v>0.78</v>
      </c>
      <c r="G66" s="60">
        <f>F66*E66</f>
        <v>24.96</v>
      </c>
      <c r="H66" s="95">
        <f>G66*12</f>
        <v>299.52</v>
      </c>
    </row>
    <row r="67" spans="2:8" ht="14.25">
      <c r="B67" s="57" t="s">
        <v>104</v>
      </c>
      <c r="C67" s="58" t="s">
        <v>102</v>
      </c>
      <c r="D67" s="58" t="s">
        <v>129</v>
      </c>
      <c r="E67" s="58">
        <v>32</v>
      </c>
      <c r="F67" s="58">
        <v>3.75</v>
      </c>
      <c r="G67" s="60">
        <f>F67*E67</f>
        <v>120</v>
      </c>
      <c r="H67" s="95">
        <f>G67*12</f>
        <v>1440</v>
      </c>
    </row>
    <row r="68" spans="2:8" ht="24.75" customHeight="1">
      <c r="B68" s="84" t="s">
        <v>69</v>
      </c>
      <c r="C68" s="85"/>
      <c r="D68" s="85"/>
      <c r="E68" s="85"/>
      <c r="F68" s="85"/>
      <c r="G68" s="64">
        <f>G7+G16+G31+G36+G64+G65</f>
        <v>5117.8349</v>
      </c>
      <c r="H68" s="100">
        <f>H7+H16+H31+H36+H64+H65</f>
        <v>61414.0188</v>
      </c>
    </row>
    <row r="71" spans="2:9" ht="14.25">
      <c r="B71" s="46" t="s">
        <v>70</v>
      </c>
      <c r="D71" s="2" t="s">
        <v>117</v>
      </c>
      <c r="G71" s="2" t="s">
        <v>121</v>
      </c>
      <c r="I71" s="65"/>
    </row>
    <row r="72" spans="2:3" ht="14.25">
      <c r="B72" s="46"/>
      <c r="C72" s="45"/>
    </row>
    <row r="73" spans="2:8" ht="14.25">
      <c r="B73" s="46"/>
      <c r="G73" s="65"/>
      <c r="H73" s="65"/>
    </row>
    <row r="74" ht="14.25">
      <c r="B74" s="46"/>
    </row>
    <row r="75" spans="2:7" ht="14.25">
      <c r="B75" s="46" t="s">
        <v>71</v>
      </c>
      <c r="D75" s="2" t="s">
        <v>118</v>
      </c>
      <c r="G75" s="2" t="s">
        <v>122</v>
      </c>
    </row>
    <row r="76" spans="2:7" ht="15">
      <c r="B76" s="46" t="s">
        <v>72</v>
      </c>
      <c r="C76" s="4"/>
      <c r="D76" s="2" t="s">
        <v>119</v>
      </c>
      <c r="G76" s="2" t="s">
        <v>106</v>
      </c>
    </row>
    <row r="77" spans="2:7" ht="14.25">
      <c r="B77" s="46" t="s">
        <v>120</v>
      </c>
      <c r="D77" s="2" t="s">
        <v>120</v>
      </c>
      <c r="G77" s="2" t="s">
        <v>120</v>
      </c>
    </row>
    <row r="79" ht="15">
      <c r="C79" s="4"/>
    </row>
    <row r="88" ht="15">
      <c r="C88" s="4"/>
    </row>
    <row r="89" ht="15">
      <c r="C89" s="4"/>
    </row>
    <row r="91" ht="15">
      <c r="C91" s="4"/>
    </row>
    <row r="97" ht="15">
      <c r="C97" s="4"/>
    </row>
    <row r="100" ht="15">
      <c r="C100" s="4"/>
    </row>
    <row r="105" ht="15">
      <c r="C105" s="4"/>
    </row>
    <row r="108" ht="15">
      <c r="C108" s="4"/>
    </row>
    <row r="118" ht="15">
      <c r="C118" s="4"/>
    </row>
  </sheetData>
  <sheetProtection selectLockedCells="1" selectUnlockedCells="1"/>
  <mergeCells count="3">
    <mergeCell ref="B68:F68"/>
    <mergeCell ref="B4:H4"/>
    <mergeCell ref="B2:H2"/>
  </mergeCells>
  <printOptions/>
  <pageMargins left="0.39" right="0.24" top="0.33" bottom="0.3" header="0.23" footer="0.24"/>
  <pageSetup horizontalDpi="300" verticalDpi="3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Asean_IT</cp:lastModifiedBy>
  <cp:lastPrinted>2011-03-05T05:27:14Z</cp:lastPrinted>
  <dcterms:created xsi:type="dcterms:W3CDTF">2011-03-04T09:45:31Z</dcterms:created>
  <dcterms:modified xsi:type="dcterms:W3CDTF">2011-03-05T05:35:03Z</dcterms:modified>
  <cp:category/>
  <cp:version/>
  <cp:contentType/>
  <cp:contentStatus/>
</cp:coreProperties>
</file>