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D62" i="1" l="1"/>
  <c r="E62" i="1"/>
  <c r="F62" i="1"/>
  <c r="G62" i="1"/>
  <c r="C62" i="1"/>
  <c r="D60" i="1"/>
  <c r="E60" i="1"/>
  <c r="F60" i="1"/>
  <c r="G60" i="1"/>
  <c r="E59" i="1"/>
  <c r="F59" i="1"/>
  <c r="G59" i="1"/>
  <c r="C59" i="1"/>
  <c r="C6" i="1"/>
  <c r="G6" i="1" s="1"/>
  <c r="D29" i="1"/>
  <c r="D14" i="1"/>
  <c r="D13" i="1"/>
  <c r="D9" i="1"/>
  <c r="E6" i="1" l="1"/>
  <c r="F6" i="1"/>
  <c r="C55" i="1"/>
  <c r="G55" i="1" s="1"/>
  <c r="C54" i="1"/>
  <c r="G54" i="1" s="1"/>
  <c r="C53" i="1"/>
  <c r="G53" i="1" s="1"/>
  <c r="C52" i="1"/>
  <c r="G52" i="1" s="1"/>
  <c r="C51" i="1"/>
  <c r="G51" i="1" s="1"/>
  <c r="C50" i="1"/>
  <c r="G50" i="1" s="1"/>
  <c r="C49" i="1"/>
  <c r="G49" i="1" s="1"/>
  <c r="C42" i="1"/>
  <c r="F42" i="1" s="1"/>
  <c r="C48" i="1"/>
  <c r="G48" i="1" s="1"/>
  <c r="C45" i="1"/>
  <c r="C44" i="1"/>
  <c r="G44" i="1" s="1"/>
  <c r="F41" i="1"/>
  <c r="C41" i="1"/>
  <c r="G41" i="1" s="1"/>
  <c r="D40" i="1"/>
  <c r="G40" i="1" s="1"/>
  <c r="D39" i="1"/>
  <c r="G39" i="1" s="1"/>
  <c r="D38" i="1"/>
  <c r="G38" i="1" s="1"/>
  <c r="D37" i="1"/>
  <c r="G37" i="1" s="1"/>
  <c r="F35" i="1"/>
  <c r="C35" i="1"/>
  <c r="G35" i="1" s="1"/>
  <c r="F34" i="1"/>
  <c r="C34" i="1"/>
  <c r="G34" i="1" s="1"/>
  <c r="D33" i="1"/>
  <c r="G33" i="1" s="1"/>
  <c r="D32" i="1"/>
  <c r="G32" i="1" s="1"/>
  <c r="D31" i="1"/>
  <c r="G31" i="1" s="1"/>
  <c r="D30" i="1"/>
  <c r="G30" i="1" s="1"/>
  <c r="G29" i="1"/>
  <c r="C27" i="1"/>
  <c r="G27" i="1" s="1"/>
  <c r="C26" i="1"/>
  <c r="G26" i="1" s="1"/>
  <c r="D25" i="1"/>
  <c r="G25" i="1" s="1"/>
  <c r="D24" i="1"/>
  <c r="G24" i="1" s="1"/>
  <c r="D23" i="1"/>
  <c r="G23" i="1" s="1"/>
  <c r="F21" i="1"/>
  <c r="C21" i="1"/>
  <c r="G21" i="1" s="1"/>
  <c r="F20" i="1"/>
  <c r="C20" i="1"/>
  <c r="G20" i="1" s="1"/>
  <c r="D19" i="1"/>
  <c r="G19" i="1" s="1"/>
  <c r="D18" i="1"/>
  <c r="G18" i="1" s="1"/>
  <c r="D17" i="1"/>
  <c r="G17" i="1" s="1"/>
  <c r="F15" i="1"/>
  <c r="C15" i="1"/>
  <c r="G15" i="1" s="1"/>
  <c r="G13" i="1"/>
  <c r="G14" i="1"/>
  <c r="D12" i="1"/>
  <c r="G12" i="1" s="1"/>
  <c r="D11" i="1"/>
  <c r="G11" i="1" s="1"/>
  <c r="D10" i="1"/>
  <c r="G10" i="1" s="1"/>
  <c r="C7" i="1"/>
  <c r="G7" i="1" l="1"/>
  <c r="C46" i="1"/>
  <c r="C60" i="1" s="1"/>
  <c r="G45" i="1"/>
  <c r="G56" i="1"/>
  <c r="G61" i="1" s="1"/>
  <c r="F53" i="1"/>
  <c r="C56" i="1"/>
  <c r="C61" i="1" s="1"/>
  <c r="E51" i="1"/>
  <c r="F51" i="1"/>
  <c r="E49" i="1"/>
  <c r="F49" i="1"/>
  <c r="F55" i="1"/>
  <c r="D46" i="1"/>
  <c r="G42" i="1"/>
  <c r="F45" i="1"/>
  <c r="E44" i="1"/>
  <c r="E52" i="1"/>
  <c r="E48" i="1"/>
  <c r="F52" i="1"/>
  <c r="F48" i="1"/>
  <c r="G9" i="1"/>
  <c r="E42" i="1"/>
  <c r="F44" i="1"/>
  <c r="E45" i="1"/>
  <c r="E50" i="1"/>
  <c r="F54" i="1"/>
  <c r="F50" i="1"/>
  <c r="F7" i="1"/>
  <c r="E46" i="1" l="1"/>
  <c r="F46" i="1"/>
  <c r="F56" i="1"/>
  <c r="F61" i="1" s="1"/>
  <c r="G46" i="1"/>
  <c r="E56" i="1"/>
  <c r="E61" i="1" s="1"/>
</calcChain>
</file>

<file path=xl/sharedStrings.xml><?xml version="1.0" encoding="utf-8"?>
<sst xmlns="http://schemas.openxmlformats.org/spreadsheetml/2006/main" count="95" uniqueCount="72">
  <si>
    <t>Project Proposal with  Budget  for 2 Years</t>
  </si>
  <si>
    <t>Sl.No</t>
  </si>
  <si>
    <t>Activities</t>
  </si>
  <si>
    <t xml:space="preserve">Running Cost </t>
  </si>
  <si>
    <t xml:space="preserve">Monthly Cost </t>
  </si>
  <si>
    <t>Equipments Cost</t>
  </si>
  <si>
    <t>Total for 2 Years</t>
  </si>
  <si>
    <t xml:space="preserve">Annual Cost </t>
  </si>
  <si>
    <t>Skill Trainings to 200 drop out Boys in 4 batches in 2 years in Computer, Carpentry &amp; Electrical.  200 Girsl who are 10th standar passed and dropouts will be given skill traings in garment making and Teaching for primary schools in 4 bacthes in 2 years.</t>
  </si>
  <si>
    <t xml:space="preserve">Full time Trainers and Teachers. One Trainers each for Computer, Carpentry, Electrical and Garment making and 3 Teachers for Teaching. Total 7 faculty. Salary @ Rs.10,000 pm x 7 members . </t>
  </si>
  <si>
    <t xml:space="preserve">Computer Trainings to 100 boys and girls in 2 years in 4 batches. </t>
  </si>
  <si>
    <r>
      <rPr>
        <b/>
        <sz val="11"/>
        <color theme="1"/>
        <rFont val="Calibri"/>
        <family val="2"/>
        <scheme val="minor"/>
      </rPr>
      <t>Equipments:</t>
    </r>
    <r>
      <rPr>
        <sz val="11"/>
        <color theme="1"/>
        <rFont val="Calibri"/>
        <family val="2"/>
        <scheme val="minor"/>
      </rPr>
      <t xml:space="preserve"> 15 computers @ Rs.30,000 each</t>
    </r>
  </si>
  <si>
    <r>
      <rPr>
        <b/>
        <sz val="11"/>
        <color theme="1"/>
        <rFont val="Calibri"/>
        <family val="2"/>
        <scheme val="minor"/>
      </rPr>
      <t>Printer</t>
    </r>
    <r>
      <rPr>
        <sz val="11"/>
        <color theme="1"/>
        <rFont val="Calibri"/>
        <family val="2"/>
        <scheme val="minor"/>
      </rPr>
      <t xml:space="preserve"> one @ Rs. 20,000</t>
    </r>
  </si>
  <si>
    <r>
      <rPr>
        <b/>
        <sz val="11"/>
        <color theme="1"/>
        <rFont val="Calibri"/>
        <family val="2"/>
        <scheme val="minor"/>
      </rPr>
      <t>Scanner</t>
    </r>
    <r>
      <rPr>
        <sz val="11"/>
        <color theme="1"/>
        <rFont val="Calibri"/>
        <family val="2"/>
        <scheme val="minor"/>
      </rPr>
      <t xml:space="preserve"> one @ Rs. 10,000</t>
    </r>
  </si>
  <si>
    <r>
      <rPr>
        <b/>
        <sz val="11"/>
        <color theme="1"/>
        <rFont val="Calibri"/>
        <family val="2"/>
        <scheme val="minor"/>
      </rPr>
      <t xml:space="preserve">Furnitures: </t>
    </r>
    <r>
      <rPr>
        <sz val="11"/>
        <color theme="1"/>
        <rFont val="Calibri"/>
        <family val="2"/>
        <scheme val="minor"/>
      </rPr>
      <t>15 Set of Tables and Chairs @ Rs. 2500 x 15.</t>
    </r>
  </si>
  <si>
    <r>
      <rPr>
        <b/>
        <sz val="11"/>
        <color theme="1"/>
        <rFont val="Calibri"/>
        <family val="2"/>
        <scheme val="minor"/>
      </rPr>
      <t>UPS</t>
    </r>
    <r>
      <rPr>
        <sz val="11"/>
        <color theme="1"/>
        <rFont val="Calibri"/>
        <family val="2"/>
        <scheme val="minor"/>
      </rPr>
      <t xml:space="preserve"> one @ Rs. 50,000</t>
    </r>
  </si>
  <si>
    <t>a</t>
  </si>
  <si>
    <t>b</t>
  </si>
  <si>
    <t>A</t>
  </si>
  <si>
    <t>B</t>
  </si>
  <si>
    <t>C</t>
  </si>
  <si>
    <t>Carpentry Trainings to 50 boys in 4 batches in 2 years.</t>
  </si>
  <si>
    <r>
      <rPr>
        <b/>
        <sz val="11"/>
        <color theme="1"/>
        <rFont val="Calibri"/>
        <family val="2"/>
        <scheme val="minor"/>
      </rPr>
      <t>Equipments:</t>
    </r>
    <r>
      <rPr>
        <sz val="11"/>
        <color theme="1"/>
        <rFont val="Calibri"/>
        <family val="2"/>
        <scheme val="minor"/>
      </rPr>
      <t xml:space="preserve"> Tools for 12 students per batch @ Rs.1,50,000</t>
    </r>
  </si>
  <si>
    <r>
      <rPr>
        <b/>
        <sz val="11"/>
        <color theme="1"/>
        <rFont val="Calibri"/>
        <family val="2"/>
        <scheme val="minor"/>
      </rPr>
      <t>Models</t>
    </r>
    <r>
      <rPr>
        <sz val="11"/>
        <color theme="1"/>
        <rFont val="Calibri"/>
        <family val="2"/>
        <scheme val="minor"/>
      </rPr>
      <t xml:space="preserve"> @ Rs.20,000</t>
    </r>
  </si>
  <si>
    <r>
      <rPr>
        <b/>
        <sz val="11"/>
        <color theme="1"/>
        <rFont val="Calibri"/>
        <family val="2"/>
        <scheme val="minor"/>
      </rPr>
      <t>Furniture:</t>
    </r>
    <r>
      <rPr>
        <sz val="11"/>
        <color theme="1"/>
        <rFont val="Calibri"/>
        <family val="2"/>
        <scheme val="minor"/>
      </rPr>
      <t xml:space="preserve"> Tables and Stools 5 Sets @ Rs.5000 x 5</t>
    </r>
  </si>
  <si>
    <r>
      <rPr>
        <b/>
        <sz val="11"/>
        <color theme="1"/>
        <rFont val="Calibri"/>
        <family val="2"/>
        <scheme val="minor"/>
      </rPr>
      <t>Annual maintenance</t>
    </r>
    <r>
      <rPr>
        <sz val="11"/>
        <color theme="1"/>
        <rFont val="Calibri"/>
        <family val="2"/>
        <scheme val="minor"/>
      </rPr>
      <t xml:space="preserve"> cost @ 20,000 per year.</t>
    </r>
  </si>
  <si>
    <r>
      <rPr>
        <b/>
        <sz val="11"/>
        <color theme="1"/>
        <rFont val="Calibri"/>
        <family val="2"/>
        <scheme val="minor"/>
      </rPr>
      <t>Running Cost</t>
    </r>
    <r>
      <rPr>
        <sz val="11"/>
        <color theme="1"/>
        <rFont val="Calibri"/>
        <family val="2"/>
        <scheme val="minor"/>
      </rPr>
      <t>: Woods, saw blades, nails, adhesive, polish etc. @ Rs. 25,000 x 4 batches.</t>
    </r>
  </si>
  <si>
    <t>c</t>
  </si>
  <si>
    <t xml:space="preserve">Electrician Training to 100 boys in 4 batches in 2 years. </t>
  </si>
  <si>
    <r>
      <t xml:space="preserve">Equipments: </t>
    </r>
    <r>
      <rPr>
        <sz val="11"/>
        <color theme="1"/>
        <rFont val="Calibri"/>
        <family val="2"/>
        <scheme val="minor"/>
      </rPr>
      <t xml:space="preserve">Tools like spaners, cuttin players, different types wires, tapes, pannel boards etc. @ Rs. 25,000 for 25 students in every batch. </t>
    </r>
  </si>
  <si>
    <r>
      <rPr>
        <b/>
        <sz val="11"/>
        <color theme="1"/>
        <rFont val="Calibri"/>
        <family val="2"/>
        <scheme val="minor"/>
      </rPr>
      <t>Installation</t>
    </r>
    <r>
      <rPr>
        <sz val="11"/>
        <color theme="1"/>
        <rFont val="Calibri"/>
        <family val="2"/>
        <scheme val="minor"/>
      </rPr>
      <t xml:space="preserve"> cost @ Rs.5000</t>
    </r>
  </si>
  <si>
    <r>
      <rPr>
        <b/>
        <sz val="11"/>
        <color theme="1"/>
        <rFont val="Calibri"/>
        <family val="2"/>
        <scheme val="minor"/>
      </rPr>
      <t>Maintanence</t>
    </r>
    <r>
      <rPr>
        <sz val="11"/>
        <color theme="1"/>
        <rFont val="Calibri"/>
        <family val="2"/>
        <scheme val="minor"/>
      </rPr>
      <t xml:space="preserve"> Cost @ Rs. 10,000 per year</t>
    </r>
  </si>
  <si>
    <r>
      <rPr>
        <b/>
        <sz val="11"/>
        <color theme="1"/>
        <rFont val="Calibri"/>
        <family val="2"/>
        <scheme val="minor"/>
      </rPr>
      <t xml:space="preserve">Models: </t>
    </r>
    <r>
      <rPr>
        <sz val="11"/>
        <color theme="1"/>
        <rFont val="Calibri"/>
        <family val="2"/>
        <scheme val="minor"/>
      </rPr>
      <t>for learning @ Rs. 10,000</t>
    </r>
  </si>
  <si>
    <r>
      <rPr>
        <b/>
        <sz val="11"/>
        <color theme="1"/>
        <rFont val="Calibri"/>
        <family val="2"/>
        <scheme val="minor"/>
      </rPr>
      <t>Furniture:</t>
    </r>
    <r>
      <rPr>
        <sz val="11"/>
        <color theme="1"/>
        <rFont val="Calibri"/>
        <family val="2"/>
        <scheme val="minor"/>
      </rPr>
      <t xml:space="preserve"> 5 Tables and 25 Stools  Sets @ Rs.5000 x 5 sets </t>
    </r>
  </si>
  <si>
    <r>
      <rPr>
        <b/>
        <sz val="11"/>
        <color theme="1"/>
        <rFont val="Calibri"/>
        <family val="2"/>
        <scheme val="minor"/>
      </rPr>
      <t>Running Cost</t>
    </r>
    <r>
      <rPr>
        <sz val="11"/>
        <color theme="1"/>
        <rFont val="Calibri"/>
        <family val="2"/>
        <scheme val="minor"/>
      </rPr>
      <t>: Wires and Tools Ects. @ Rs. 25,000 x 4 batches.</t>
    </r>
  </si>
  <si>
    <t xml:space="preserve">Garment Making Training to 100 girls in 4 baches in 2 years. </t>
  </si>
  <si>
    <r>
      <t xml:space="preserve">Equipments: 10 Sewing Machines @ Rs.12,000 each x 10 </t>
    </r>
    <r>
      <rPr>
        <sz val="11"/>
        <color theme="1"/>
        <rFont val="Calibri"/>
        <family val="2"/>
        <scheme val="minor"/>
      </rPr>
      <t xml:space="preserve">for 25 students in every batch of 4 batches. </t>
    </r>
  </si>
  <si>
    <t xml:space="preserve">2 Fashion Machines @ Rs.15,000 x 2 </t>
  </si>
  <si>
    <r>
      <rPr>
        <b/>
        <sz val="11"/>
        <color theme="1"/>
        <rFont val="Calibri"/>
        <family val="2"/>
        <scheme val="minor"/>
      </rPr>
      <t>Tools:</t>
    </r>
    <r>
      <rPr>
        <sz val="11"/>
        <color theme="1"/>
        <rFont val="Calibri"/>
        <family val="2"/>
        <scheme val="minor"/>
      </rPr>
      <t xml:space="preserve"> Scissors, Scales, etc. @ Rs. 10,000</t>
    </r>
  </si>
  <si>
    <r>
      <rPr>
        <b/>
        <sz val="11"/>
        <color theme="1"/>
        <rFont val="Calibri"/>
        <family val="2"/>
        <scheme val="minor"/>
      </rPr>
      <t xml:space="preserve">Models &amp; Fashion Books : </t>
    </r>
    <r>
      <rPr>
        <sz val="11"/>
        <color theme="1"/>
        <rFont val="Calibri"/>
        <family val="2"/>
        <scheme val="minor"/>
      </rPr>
      <t>for learning @ Rs. 10,000</t>
    </r>
  </si>
  <si>
    <r>
      <rPr>
        <b/>
        <sz val="11"/>
        <color theme="1"/>
        <rFont val="Calibri"/>
        <family val="2"/>
        <scheme val="minor"/>
      </rPr>
      <t>Furniture:</t>
    </r>
    <r>
      <rPr>
        <sz val="11"/>
        <color theme="1"/>
        <rFont val="Calibri"/>
        <family val="2"/>
        <scheme val="minor"/>
      </rPr>
      <t xml:space="preserve"> 2 Cutting Tables and 8 Stools  Sets @ Rs.30,000 x 2 sets </t>
    </r>
  </si>
  <si>
    <r>
      <rPr>
        <b/>
        <sz val="11"/>
        <color theme="1"/>
        <rFont val="Calibri"/>
        <family val="2"/>
        <scheme val="minor"/>
      </rPr>
      <t>Running Cost</t>
    </r>
    <r>
      <rPr>
        <sz val="11"/>
        <color theme="1"/>
        <rFont val="Calibri"/>
        <family val="2"/>
        <scheme val="minor"/>
      </rPr>
      <t>: Cloths, threads, needles, papers, etc. @ Rs. 10,000 x 4 batches.</t>
    </r>
  </si>
  <si>
    <t xml:space="preserve">Teacher Training to 50 girls in 4 baches in 2 years. </t>
  </si>
  <si>
    <r>
      <t xml:space="preserve">Equipments: </t>
    </r>
    <r>
      <rPr>
        <sz val="11"/>
        <color theme="1"/>
        <rFont val="Calibri"/>
        <family val="2"/>
        <scheme val="minor"/>
      </rPr>
      <t xml:space="preserve">One Smart Board @ Rs.50,000 </t>
    </r>
  </si>
  <si>
    <t>Books and Manuals 12 Nos. @ Rs. 5000 x 12</t>
  </si>
  <si>
    <r>
      <rPr>
        <b/>
        <sz val="11"/>
        <color theme="1"/>
        <rFont val="Calibri"/>
        <family val="2"/>
        <scheme val="minor"/>
      </rPr>
      <t>Teaching Tools</t>
    </r>
    <r>
      <rPr>
        <sz val="11"/>
        <color theme="1"/>
        <rFont val="Calibri"/>
        <family val="2"/>
        <scheme val="minor"/>
      </rPr>
      <t xml:space="preserve"> @ Rs. 10,000 for 2 years</t>
    </r>
  </si>
  <si>
    <r>
      <rPr>
        <b/>
        <sz val="11"/>
        <color theme="1"/>
        <rFont val="Calibri"/>
        <family val="2"/>
        <scheme val="minor"/>
      </rPr>
      <t>Furniture:</t>
    </r>
    <r>
      <rPr>
        <sz val="11"/>
        <color theme="1"/>
        <rFont val="Calibri"/>
        <family val="2"/>
        <scheme val="minor"/>
      </rPr>
      <t xml:space="preserve"> 2 Tables @ Rs. 10,000 x2 and 15 Chairs @ Rs.5000 x 15 Nos. </t>
    </r>
  </si>
  <si>
    <r>
      <rPr>
        <b/>
        <sz val="11"/>
        <color theme="1"/>
        <rFont val="Calibri"/>
        <family val="2"/>
        <scheme val="minor"/>
      </rPr>
      <t>Running Cost</t>
    </r>
    <r>
      <rPr>
        <sz val="11"/>
        <color theme="1"/>
        <rFont val="Calibri"/>
        <family val="2"/>
        <scheme val="minor"/>
      </rPr>
      <t>: Teaching manuals @ Rs. 10,000 per year</t>
    </r>
  </si>
  <si>
    <t xml:space="preserve">Running Cost for 5 Trades: </t>
  </si>
  <si>
    <t>Electricity @ Rs. 7500 /pm x 12 x 2 years</t>
  </si>
  <si>
    <t>Water charges @ 1500/pm x 12 x 2 years</t>
  </si>
  <si>
    <t xml:space="preserve">Administration Cost </t>
  </si>
  <si>
    <t>Accountant Salary @ Rs. 12,000 pm x 12 x 2 years</t>
  </si>
  <si>
    <t xml:space="preserve">Admionstrator Salary @ Rs.15,000 pm x12 x 2 years. </t>
  </si>
  <si>
    <t>d</t>
  </si>
  <si>
    <t>Support Satff Salary @ Rs. 6,000 pm x 12 x 2 years</t>
  </si>
  <si>
    <t>Security Staff Salary @ Rs. 6,500 pm x 12 x 2 years</t>
  </si>
  <si>
    <t>e</t>
  </si>
  <si>
    <t>Travel for outreach work @ Rs. 5000 pm x 12 x 2 years</t>
  </si>
  <si>
    <t>f</t>
  </si>
  <si>
    <t>Documentation @ Rs. 40,000 per year x 2 years</t>
  </si>
  <si>
    <r>
      <rPr>
        <b/>
        <sz val="11"/>
        <color theme="1"/>
        <rFont val="Calibri"/>
        <family val="2"/>
        <scheme val="minor"/>
      </rPr>
      <t>Coordinator</t>
    </r>
    <r>
      <rPr>
        <sz val="11"/>
        <color theme="1"/>
        <rFont val="Calibri"/>
        <family val="2"/>
        <scheme val="minor"/>
      </rPr>
      <t xml:space="preserve"> Salary to coordinate 2 Blocks beneficiaries @ Rs. 15,000 pm x 12 x 2 years </t>
    </r>
  </si>
  <si>
    <t>g</t>
  </si>
  <si>
    <t xml:space="preserve">Auditors Fee @ Rs. 25,000 per year x 2 years </t>
  </si>
  <si>
    <t>h</t>
  </si>
  <si>
    <t>Maintenance Cost per year @ Rs.10,000 x 2 years</t>
  </si>
  <si>
    <t xml:space="preserve">                                                                   Total: </t>
  </si>
  <si>
    <t>Training materials required for 400 students such as writing boooks,Mannuals,records, tools, cloths, threads, models and scales at total cost for 2 years for 400 students Rs. 2,69,500 and average per student @ Rs. 674  to complete the course.</t>
  </si>
  <si>
    <t xml:space="preserve">Training Faculty </t>
  </si>
  <si>
    <t xml:space="preserve">Skill Training in 5 Trades to 400 Students </t>
  </si>
  <si>
    <t xml:space="preserve">Grand Total: </t>
  </si>
  <si>
    <t xml:space="preserve">ACTIVITIES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</si>
</sst>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0" fillId="0" borderId="1" xfId="0" applyBorder="1"/>
    <xf numFmtId="0" fontId="1" fillId="0" borderId="1" xfId="0" applyFont="1" applyBorder="1"/>
    <xf numFmtId="0" fontId="0" fillId="0" borderId="1" xfId="0" applyBorder="1" applyAlignment="1">
      <alignment horizontal="justify" vertical="justify"/>
    </xf>
    <xf numFmtId="0" fontId="0" fillId="0" borderId="1" xfId="0" applyBorder="1" applyAlignment="1">
      <alignment horizontal="justify" vertical="justify" wrapText="1"/>
    </xf>
    <xf numFmtId="3" fontId="0" fillId="0" borderId="1" xfId="0" applyNumberFormat="1" applyBorder="1"/>
    <xf numFmtId="0" fontId="1" fillId="0" borderId="1" xfId="0" applyFont="1" applyBorder="1" applyAlignment="1">
      <alignment horizontal="justify" vertical="justify"/>
    </xf>
    <xf numFmtId="0" fontId="1" fillId="0" borderId="1" xfId="0" applyFont="1" applyBorder="1" applyAlignment="1">
      <alignment horizontal="right" vertical="top"/>
    </xf>
    <xf numFmtId="0" fontId="0" fillId="0" borderId="1" xfId="0" applyFont="1" applyBorder="1" applyAlignment="1">
      <alignment horizontal="justify" vertical="justify"/>
    </xf>
    <xf numFmtId="0" fontId="1" fillId="0" borderId="0" xfId="0" applyFont="1" applyBorder="1" applyAlignment="1">
      <alignment horizontal="right" vertical="top"/>
    </xf>
    <xf numFmtId="0" fontId="0" fillId="0" borderId="0" xfId="0" applyBorder="1" applyAlignment="1">
      <alignment horizontal="justify" vertical="justify"/>
    </xf>
    <xf numFmtId="3" fontId="0" fillId="0" borderId="0" xfId="0" applyNumberFormat="1" applyBorder="1"/>
    <xf numFmtId="0" fontId="0" fillId="0" borderId="0" xfId="0" applyBorder="1"/>
    <xf numFmtId="0" fontId="1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0" fillId="0" borderId="1" xfId="0" applyBorder="1" applyAlignment="1">
      <alignment horizontal="right"/>
    </xf>
    <xf numFmtId="0" fontId="1" fillId="0" borderId="1" xfId="0" applyFont="1" applyBorder="1" applyAlignment="1">
      <alignment horizontal="center" vertical="justify"/>
    </xf>
    <xf numFmtId="3" fontId="1" fillId="0" borderId="1" xfId="0" applyNumberFormat="1" applyFont="1" applyBorder="1"/>
    <xf numFmtId="0" fontId="2" fillId="0" borderId="0" xfId="0" applyFont="1" applyAlignment="1">
      <alignment horizontal="center"/>
    </xf>
    <xf numFmtId="3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67"/>
  <sheetViews>
    <sheetView tabSelected="1" topLeftCell="A54" workbookViewId="0">
      <selection activeCell="C67" sqref="C67"/>
    </sheetView>
  </sheetViews>
  <sheetFormatPr defaultRowHeight="15" x14ac:dyDescent="0.25"/>
  <cols>
    <col min="1" max="1" width="6.42578125" customWidth="1"/>
    <col min="2" max="2" width="35.85546875" customWidth="1"/>
    <col min="3" max="3" width="14.85546875" customWidth="1"/>
    <col min="4" max="4" width="16" customWidth="1"/>
    <col min="5" max="5" width="13.42578125" customWidth="1"/>
    <col min="6" max="6" width="11.28515625" customWidth="1"/>
    <col min="7" max="7" width="15.42578125" customWidth="1"/>
  </cols>
  <sheetData>
    <row r="2" spans="1:7" ht="15.75" x14ac:dyDescent="0.25">
      <c r="B2" s="18" t="s">
        <v>0</v>
      </c>
      <c r="C2" s="18"/>
      <c r="D2" s="18"/>
      <c r="E2" s="18"/>
      <c r="F2" s="18"/>
      <c r="G2" s="18"/>
    </row>
    <row r="4" spans="1:7" x14ac:dyDescent="0.25">
      <c r="A4" s="2" t="s">
        <v>1</v>
      </c>
      <c r="B4" s="2" t="s">
        <v>2</v>
      </c>
      <c r="C4" s="2" t="s">
        <v>3</v>
      </c>
      <c r="D4" s="2" t="s">
        <v>5</v>
      </c>
      <c r="E4" s="2" t="s">
        <v>4</v>
      </c>
      <c r="F4" s="2" t="s">
        <v>7</v>
      </c>
      <c r="G4" s="2" t="s">
        <v>6</v>
      </c>
    </row>
    <row r="5" spans="1:7" ht="105" x14ac:dyDescent="0.25">
      <c r="A5" s="7"/>
      <c r="B5" s="3" t="s">
        <v>8</v>
      </c>
      <c r="C5" s="5"/>
      <c r="D5" s="5"/>
      <c r="E5" s="5"/>
      <c r="F5" s="5"/>
      <c r="G5" s="5"/>
    </row>
    <row r="6" spans="1:7" ht="90" x14ac:dyDescent="0.25">
      <c r="A6" s="13" t="s">
        <v>18</v>
      </c>
      <c r="B6" s="3" t="s">
        <v>9</v>
      </c>
      <c r="C6" s="17">
        <f>SUM(10000*7*12*2)</f>
        <v>1680000</v>
      </c>
      <c r="D6" s="5"/>
      <c r="E6" s="17">
        <f>SUM(C6/24)</f>
        <v>70000</v>
      </c>
      <c r="F6" s="17">
        <f>SUM(C6/2)</f>
        <v>840000</v>
      </c>
      <c r="G6" s="17">
        <f>SUM(C6+D6)</f>
        <v>1680000</v>
      </c>
    </row>
    <row r="7" spans="1:7" ht="111.75" customHeight="1" x14ac:dyDescent="0.25">
      <c r="A7" s="13" t="s">
        <v>19</v>
      </c>
      <c r="B7" s="4" t="s">
        <v>67</v>
      </c>
      <c r="C7" s="17">
        <f>SUM(250*400+100*400+60*200+150*250+150*400+200*100)</f>
        <v>269500</v>
      </c>
      <c r="D7" s="5"/>
      <c r="E7" s="5"/>
      <c r="F7" s="17">
        <f>SUM(C7/2)</f>
        <v>134750</v>
      </c>
      <c r="G7" s="17">
        <f>SUM(C7+D7)</f>
        <v>269500</v>
      </c>
    </row>
    <row r="8" spans="1:7" ht="30" x14ac:dyDescent="0.25">
      <c r="A8" s="14">
        <v>1</v>
      </c>
      <c r="B8" s="6" t="s">
        <v>10</v>
      </c>
      <c r="C8" s="5"/>
      <c r="D8" s="5"/>
      <c r="E8" s="5"/>
      <c r="F8" s="5"/>
      <c r="G8" s="5"/>
    </row>
    <row r="9" spans="1:7" ht="30" x14ac:dyDescent="0.25">
      <c r="A9" s="7" t="s">
        <v>16</v>
      </c>
      <c r="B9" s="3" t="s">
        <v>11</v>
      </c>
      <c r="C9" s="5"/>
      <c r="D9" s="5">
        <f>SUM(30000*15)</f>
        <v>450000</v>
      </c>
      <c r="E9" s="5"/>
      <c r="F9" s="5"/>
      <c r="G9" s="5">
        <f t="shared" ref="G9:G55" si="0">SUM(C9+D9)</f>
        <v>450000</v>
      </c>
    </row>
    <row r="10" spans="1:7" ht="21.75" customHeight="1" x14ac:dyDescent="0.25">
      <c r="A10" s="7"/>
      <c r="B10" s="3" t="s">
        <v>12</v>
      </c>
      <c r="C10" s="5"/>
      <c r="D10" s="5">
        <f>SUM(20000*1)</f>
        <v>20000</v>
      </c>
      <c r="E10" s="5"/>
      <c r="F10" s="5"/>
      <c r="G10" s="5">
        <f t="shared" si="0"/>
        <v>20000</v>
      </c>
    </row>
    <row r="11" spans="1:7" ht="22.5" customHeight="1" x14ac:dyDescent="0.25">
      <c r="A11" s="7"/>
      <c r="B11" s="3" t="s">
        <v>13</v>
      </c>
      <c r="C11" s="5"/>
      <c r="D11" s="5">
        <f>SUM(10000*1)</f>
        <v>10000</v>
      </c>
      <c r="E11" s="5"/>
      <c r="F11" s="5"/>
      <c r="G11" s="5">
        <f t="shared" si="0"/>
        <v>10000</v>
      </c>
    </row>
    <row r="12" spans="1:7" ht="30" x14ac:dyDescent="0.25">
      <c r="A12" s="7"/>
      <c r="B12" s="3" t="s">
        <v>14</v>
      </c>
      <c r="C12" s="5"/>
      <c r="D12" s="5">
        <f>SUM(2500*15)</f>
        <v>37500</v>
      </c>
      <c r="E12" s="5"/>
      <c r="F12" s="5"/>
      <c r="G12" s="5">
        <f t="shared" si="0"/>
        <v>37500</v>
      </c>
    </row>
    <row r="13" spans="1:7" x14ac:dyDescent="0.25">
      <c r="A13" s="7"/>
      <c r="B13" s="3" t="s">
        <v>15</v>
      </c>
      <c r="C13" s="5"/>
      <c r="D13" s="5">
        <f>SUM(50000*1)</f>
        <v>50000</v>
      </c>
      <c r="E13" s="5"/>
      <c r="F13" s="5"/>
      <c r="G13" s="5">
        <f t="shared" si="0"/>
        <v>50000</v>
      </c>
    </row>
    <row r="14" spans="1:7" x14ac:dyDescent="0.25">
      <c r="A14" s="7"/>
      <c r="B14" s="3" t="s">
        <v>30</v>
      </c>
      <c r="C14" s="5"/>
      <c r="D14" s="5">
        <f>SUM(5000*1)</f>
        <v>5000</v>
      </c>
      <c r="E14" s="5"/>
      <c r="F14" s="5"/>
      <c r="G14" s="5">
        <f t="shared" si="0"/>
        <v>5000</v>
      </c>
    </row>
    <row r="15" spans="1:7" ht="30" x14ac:dyDescent="0.25">
      <c r="A15" s="7" t="s">
        <v>17</v>
      </c>
      <c r="B15" s="3" t="s">
        <v>25</v>
      </c>
      <c r="C15" s="5">
        <f>SUM(20000*2)</f>
        <v>40000</v>
      </c>
      <c r="D15" s="5"/>
      <c r="E15" s="5"/>
      <c r="F15" s="5">
        <f>SUM(20000*2)/2</f>
        <v>20000</v>
      </c>
      <c r="G15" s="5">
        <f t="shared" si="0"/>
        <v>40000</v>
      </c>
    </row>
    <row r="16" spans="1:7" ht="30" x14ac:dyDescent="0.25">
      <c r="A16" s="14">
        <v>2</v>
      </c>
      <c r="B16" s="6" t="s">
        <v>21</v>
      </c>
      <c r="C16" s="5"/>
      <c r="D16" s="5"/>
      <c r="E16" s="5"/>
      <c r="F16" s="5"/>
      <c r="G16" s="5"/>
    </row>
    <row r="17" spans="1:7" ht="30" x14ac:dyDescent="0.25">
      <c r="A17" s="7" t="s">
        <v>16</v>
      </c>
      <c r="B17" s="3" t="s">
        <v>22</v>
      </c>
      <c r="C17" s="5"/>
      <c r="D17" s="5">
        <f>SUM(150000*1)</f>
        <v>150000</v>
      </c>
      <c r="E17" s="5"/>
      <c r="F17" s="5"/>
      <c r="G17" s="5">
        <f t="shared" si="0"/>
        <v>150000</v>
      </c>
    </row>
    <row r="18" spans="1:7" x14ac:dyDescent="0.25">
      <c r="A18" s="7"/>
      <c r="B18" s="3" t="s">
        <v>23</v>
      </c>
      <c r="C18" s="5"/>
      <c r="D18" s="5">
        <f>SUM(20000*1)</f>
        <v>20000</v>
      </c>
      <c r="E18" s="5"/>
      <c r="F18" s="5"/>
      <c r="G18" s="5">
        <f t="shared" si="0"/>
        <v>20000</v>
      </c>
    </row>
    <row r="19" spans="1:7" ht="30" x14ac:dyDescent="0.25">
      <c r="A19" s="7"/>
      <c r="B19" s="3" t="s">
        <v>24</v>
      </c>
      <c r="C19" s="5"/>
      <c r="D19" s="5">
        <f>SUM(5000*5)</f>
        <v>25000</v>
      </c>
      <c r="E19" s="5"/>
      <c r="F19" s="5"/>
      <c r="G19" s="5">
        <f t="shared" si="0"/>
        <v>25000</v>
      </c>
    </row>
    <row r="20" spans="1:7" ht="45" x14ac:dyDescent="0.25">
      <c r="A20" s="7" t="s">
        <v>17</v>
      </c>
      <c r="B20" s="3" t="s">
        <v>26</v>
      </c>
      <c r="C20" s="5">
        <f>SUM(25000*4)</f>
        <v>100000</v>
      </c>
      <c r="D20" s="5"/>
      <c r="E20" s="5"/>
      <c r="F20" s="5">
        <f>SUM(25000*4)/2</f>
        <v>50000</v>
      </c>
      <c r="G20" s="5">
        <f t="shared" si="0"/>
        <v>100000</v>
      </c>
    </row>
    <row r="21" spans="1:7" ht="30" x14ac:dyDescent="0.25">
      <c r="A21" s="7" t="s">
        <v>27</v>
      </c>
      <c r="B21" s="3" t="s">
        <v>31</v>
      </c>
      <c r="C21" s="5">
        <f>SUM(10000*2)</f>
        <v>20000</v>
      </c>
      <c r="D21" s="5"/>
      <c r="E21" s="5"/>
      <c r="F21" s="5">
        <f>SUM(10000*2)/2</f>
        <v>10000</v>
      </c>
      <c r="G21" s="5">
        <f t="shared" si="0"/>
        <v>20000</v>
      </c>
    </row>
    <row r="22" spans="1:7" ht="30" x14ac:dyDescent="0.25">
      <c r="A22" s="14">
        <v>3</v>
      </c>
      <c r="B22" s="6" t="s">
        <v>28</v>
      </c>
      <c r="C22" s="5"/>
      <c r="D22" s="5"/>
      <c r="E22" s="5"/>
      <c r="F22" s="5"/>
      <c r="G22" s="5"/>
    </row>
    <row r="23" spans="1:7" ht="60" x14ac:dyDescent="0.25">
      <c r="A23" s="7" t="s">
        <v>16</v>
      </c>
      <c r="B23" s="6" t="s">
        <v>29</v>
      </c>
      <c r="C23" s="5"/>
      <c r="D23" s="5">
        <f>SUM(2000*25)</f>
        <v>50000</v>
      </c>
      <c r="E23" s="5"/>
      <c r="F23" s="5"/>
      <c r="G23" s="5">
        <f t="shared" si="0"/>
        <v>50000</v>
      </c>
    </row>
    <row r="24" spans="1:7" ht="20.25" customHeight="1" x14ac:dyDescent="0.25">
      <c r="A24" s="7"/>
      <c r="B24" s="3" t="s">
        <v>32</v>
      </c>
      <c r="C24" s="5"/>
      <c r="D24" s="5">
        <f>SUM(10000*1)</f>
        <v>10000</v>
      </c>
      <c r="E24" s="5"/>
      <c r="F24" s="5"/>
      <c r="G24" s="5">
        <f t="shared" si="0"/>
        <v>10000</v>
      </c>
    </row>
    <row r="25" spans="1:7" ht="30" x14ac:dyDescent="0.25">
      <c r="A25" s="7"/>
      <c r="B25" s="3" t="s">
        <v>33</v>
      </c>
      <c r="C25" s="5"/>
      <c r="D25" s="5">
        <f>SUM(10000*5)</f>
        <v>50000</v>
      </c>
      <c r="E25" s="5"/>
      <c r="F25" s="5"/>
      <c r="G25" s="5">
        <f t="shared" si="0"/>
        <v>50000</v>
      </c>
    </row>
    <row r="26" spans="1:7" ht="30" x14ac:dyDescent="0.25">
      <c r="A26" s="7" t="s">
        <v>17</v>
      </c>
      <c r="B26" s="3" t="s">
        <v>34</v>
      </c>
      <c r="C26" s="5">
        <f>SUM(25000*4)</f>
        <v>100000</v>
      </c>
      <c r="D26" s="5"/>
      <c r="E26" s="5"/>
      <c r="F26" s="5"/>
      <c r="G26" s="5">
        <f t="shared" si="0"/>
        <v>100000</v>
      </c>
    </row>
    <row r="27" spans="1:7" ht="30" x14ac:dyDescent="0.25">
      <c r="A27" s="7" t="s">
        <v>27</v>
      </c>
      <c r="B27" s="3" t="s">
        <v>31</v>
      </c>
      <c r="C27" s="5">
        <f>SUM(10000*2)</f>
        <v>20000</v>
      </c>
      <c r="D27" s="5"/>
      <c r="E27" s="5"/>
      <c r="F27" s="5"/>
      <c r="G27" s="5">
        <f t="shared" si="0"/>
        <v>20000</v>
      </c>
    </row>
    <row r="28" spans="1:7" ht="30" x14ac:dyDescent="0.25">
      <c r="A28" s="14">
        <v>4</v>
      </c>
      <c r="B28" s="6" t="s">
        <v>35</v>
      </c>
      <c r="C28" s="5"/>
      <c r="D28" s="5"/>
      <c r="E28" s="5"/>
      <c r="F28" s="5"/>
      <c r="G28" s="5"/>
    </row>
    <row r="29" spans="1:7" ht="45" x14ac:dyDescent="0.25">
      <c r="A29" s="7" t="s">
        <v>16</v>
      </c>
      <c r="B29" s="6" t="s">
        <v>36</v>
      </c>
      <c r="C29" s="5"/>
      <c r="D29" s="5">
        <f>SUM(12000*10)</f>
        <v>120000</v>
      </c>
      <c r="E29" s="5"/>
      <c r="F29" s="5"/>
      <c r="G29" s="5">
        <f t="shared" si="0"/>
        <v>120000</v>
      </c>
    </row>
    <row r="30" spans="1:7" ht="17.25" customHeight="1" x14ac:dyDescent="0.25">
      <c r="A30" s="7"/>
      <c r="B30" s="8" t="s">
        <v>37</v>
      </c>
      <c r="C30" s="5"/>
      <c r="D30" s="5">
        <f>SUM(15000*2)</f>
        <v>30000</v>
      </c>
      <c r="E30" s="5"/>
      <c r="F30" s="5"/>
      <c r="G30" s="5">
        <f t="shared" si="0"/>
        <v>30000</v>
      </c>
    </row>
    <row r="31" spans="1:7" ht="25.5" customHeight="1" x14ac:dyDescent="0.25">
      <c r="A31" s="7"/>
      <c r="B31" s="8" t="s">
        <v>38</v>
      </c>
      <c r="C31" s="5"/>
      <c r="D31" s="5">
        <f>SUM(10000*1)</f>
        <v>10000</v>
      </c>
      <c r="E31" s="5"/>
      <c r="F31" s="5"/>
      <c r="G31" s="5">
        <f t="shared" si="0"/>
        <v>10000</v>
      </c>
    </row>
    <row r="32" spans="1:7" ht="18.75" customHeight="1" x14ac:dyDescent="0.25">
      <c r="A32" s="7"/>
      <c r="B32" s="3" t="s">
        <v>39</v>
      </c>
      <c r="C32" s="5"/>
      <c r="D32" s="5">
        <f>SUM(10000*1)</f>
        <v>10000</v>
      </c>
      <c r="E32" s="5"/>
      <c r="F32" s="5"/>
      <c r="G32" s="5">
        <f t="shared" si="0"/>
        <v>10000</v>
      </c>
    </row>
    <row r="33" spans="1:7" ht="30" x14ac:dyDescent="0.25">
      <c r="A33" s="7"/>
      <c r="B33" s="3" t="s">
        <v>40</v>
      </c>
      <c r="C33" s="5"/>
      <c r="D33" s="5">
        <f>SUM(30000*2)</f>
        <v>60000</v>
      </c>
      <c r="E33" s="5"/>
      <c r="F33" s="5"/>
      <c r="G33" s="5">
        <f t="shared" si="0"/>
        <v>60000</v>
      </c>
    </row>
    <row r="34" spans="1:7" ht="31.5" customHeight="1" x14ac:dyDescent="0.25">
      <c r="A34" s="7" t="s">
        <v>17</v>
      </c>
      <c r="B34" s="3" t="s">
        <v>41</v>
      </c>
      <c r="C34" s="5">
        <f>SUM(10000*4)</f>
        <v>40000</v>
      </c>
      <c r="D34" s="5"/>
      <c r="E34" s="5"/>
      <c r="F34" s="5">
        <f>SUM(10000*4)/2</f>
        <v>20000</v>
      </c>
      <c r="G34" s="5">
        <f t="shared" si="0"/>
        <v>40000</v>
      </c>
    </row>
    <row r="35" spans="1:7" ht="30" x14ac:dyDescent="0.25">
      <c r="A35" s="7" t="s">
        <v>27</v>
      </c>
      <c r="B35" s="3" t="s">
        <v>31</v>
      </c>
      <c r="C35" s="5">
        <f>SUM(10000*2)</f>
        <v>20000</v>
      </c>
      <c r="D35" s="5"/>
      <c r="E35" s="5"/>
      <c r="F35" s="5">
        <f>SUM(10000*2)/2</f>
        <v>10000</v>
      </c>
      <c r="G35" s="5">
        <f t="shared" si="0"/>
        <v>20000</v>
      </c>
    </row>
    <row r="36" spans="1:7" ht="30" x14ac:dyDescent="0.25">
      <c r="A36" s="14">
        <v>5</v>
      </c>
      <c r="B36" s="6" t="s">
        <v>42</v>
      </c>
      <c r="C36" s="5"/>
      <c r="D36" s="5"/>
      <c r="E36" s="5"/>
      <c r="F36" s="5"/>
      <c r="G36" s="5"/>
    </row>
    <row r="37" spans="1:7" ht="30" x14ac:dyDescent="0.25">
      <c r="A37" s="7" t="s">
        <v>16</v>
      </c>
      <c r="B37" s="6" t="s">
        <v>43</v>
      </c>
      <c r="C37" s="5"/>
      <c r="D37" s="5">
        <f>SUM(50000*1)</f>
        <v>50000</v>
      </c>
      <c r="E37" s="5"/>
      <c r="F37" s="5"/>
      <c r="G37" s="5">
        <f t="shared" si="0"/>
        <v>50000</v>
      </c>
    </row>
    <row r="38" spans="1:7" ht="30" x14ac:dyDescent="0.25">
      <c r="A38" s="7"/>
      <c r="B38" s="8" t="s">
        <v>44</v>
      </c>
      <c r="C38" s="5"/>
      <c r="D38" s="5">
        <f>SUM(5000*12)</f>
        <v>60000</v>
      </c>
      <c r="E38" s="5"/>
      <c r="F38" s="5"/>
      <c r="G38" s="5">
        <f t="shared" si="0"/>
        <v>60000</v>
      </c>
    </row>
    <row r="39" spans="1:7" ht="19.5" customHeight="1" x14ac:dyDescent="0.25">
      <c r="A39" s="7"/>
      <c r="B39" s="8" t="s">
        <v>45</v>
      </c>
      <c r="C39" s="5"/>
      <c r="D39" s="5">
        <f>SUM(10000*1)</f>
        <v>10000</v>
      </c>
      <c r="E39" s="5"/>
      <c r="F39" s="5"/>
      <c r="G39" s="5">
        <f t="shared" si="0"/>
        <v>10000</v>
      </c>
    </row>
    <row r="40" spans="1:7" ht="30" x14ac:dyDescent="0.25">
      <c r="A40" s="7"/>
      <c r="B40" s="3" t="s">
        <v>46</v>
      </c>
      <c r="C40" s="5"/>
      <c r="D40" s="5">
        <f>SUM(10000*2+500*15)</f>
        <v>27500</v>
      </c>
      <c r="E40" s="5"/>
      <c r="F40" s="5"/>
      <c r="G40" s="5">
        <f t="shared" si="0"/>
        <v>27500</v>
      </c>
    </row>
    <row r="41" spans="1:7" ht="30" customHeight="1" x14ac:dyDescent="0.25">
      <c r="A41" s="7" t="s">
        <v>17</v>
      </c>
      <c r="B41" s="3" t="s">
        <v>47</v>
      </c>
      <c r="C41" s="5">
        <f>SUM(10000*2)</f>
        <v>20000</v>
      </c>
      <c r="D41" s="5"/>
      <c r="E41" s="5"/>
      <c r="F41" s="5">
        <f>SUM(10000*2)/2</f>
        <v>10000</v>
      </c>
      <c r="G41" s="5">
        <f t="shared" si="0"/>
        <v>20000</v>
      </c>
    </row>
    <row r="42" spans="1:7" ht="30" customHeight="1" x14ac:dyDescent="0.25">
      <c r="A42" s="7" t="s">
        <v>54</v>
      </c>
      <c r="B42" s="3" t="s">
        <v>61</v>
      </c>
      <c r="C42" s="5">
        <f>SUM(15000*12*2)</f>
        <v>360000</v>
      </c>
      <c r="D42" s="5"/>
      <c r="E42" s="5">
        <f>SUM(C42)/24</f>
        <v>15000</v>
      </c>
      <c r="F42" s="5">
        <f>SUM(C42)/2</f>
        <v>180000</v>
      </c>
      <c r="G42" s="5">
        <f t="shared" si="0"/>
        <v>360000</v>
      </c>
    </row>
    <row r="43" spans="1:7" x14ac:dyDescent="0.25">
      <c r="A43" s="7">
        <v>6</v>
      </c>
      <c r="B43" s="6" t="s">
        <v>48</v>
      </c>
      <c r="C43" s="5"/>
      <c r="D43" s="5"/>
      <c r="E43" s="5"/>
      <c r="F43" s="5"/>
      <c r="G43" s="5"/>
    </row>
    <row r="44" spans="1:7" ht="30" x14ac:dyDescent="0.25">
      <c r="A44" s="7" t="s">
        <v>16</v>
      </c>
      <c r="B44" s="3" t="s">
        <v>49</v>
      </c>
      <c r="C44" s="5">
        <f>SUM(7500*12*2)</f>
        <v>180000</v>
      </c>
      <c r="D44" s="5"/>
      <c r="E44" s="5">
        <f t="shared" ref="E44:E52" si="1">SUM(C44)/24</f>
        <v>7500</v>
      </c>
      <c r="F44" s="5">
        <f t="shared" ref="F44:F55" si="2">SUM(C44)/2</f>
        <v>90000</v>
      </c>
      <c r="G44" s="5">
        <f t="shared" si="0"/>
        <v>180000</v>
      </c>
    </row>
    <row r="45" spans="1:7" ht="30" x14ac:dyDescent="0.25">
      <c r="A45" s="7" t="s">
        <v>17</v>
      </c>
      <c r="B45" s="3" t="s">
        <v>50</v>
      </c>
      <c r="C45" s="5">
        <f>SUM(1500*12*2)</f>
        <v>36000</v>
      </c>
      <c r="D45" s="5"/>
      <c r="E45" s="5">
        <f t="shared" si="1"/>
        <v>1500</v>
      </c>
      <c r="F45" s="5">
        <f t="shared" si="2"/>
        <v>18000</v>
      </c>
      <c r="G45" s="5">
        <f t="shared" si="0"/>
        <v>36000</v>
      </c>
    </row>
    <row r="46" spans="1:7" x14ac:dyDescent="0.25">
      <c r="A46" s="7"/>
      <c r="B46" s="6" t="s">
        <v>66</v>
      </c>
      <c r="C46" s="17">
        <f>SUM(C7:C45)</f>
        <v>1205500</v>
      </c>
      <c r="D46" s="17">
        <f>SUM(D7:D45)</f>
        <v>1255000</v>
      </c>
      <c r="E46" s="17">
        <f>SUM(E7:E45)</f>
        <v>24000</v>
      </c>
      <c r="F46" s="17">
        <f>SUM(F7:F45)</f>
        <v>542750</v>
      </c>
      <c r="G46" s="17">
        <f>SUM(G7:G45)</f>
        <v>2460500</v>
      </c>
    </row>
    <row r="47" spans="1:7" x14ac:dyDescent="0.25">
      <c r="A47" s="13" t="s">
        <v>20</v>
      </c>
      <c r="B47" s="6" t="s">
        <v>51</v>
      </c>
      <c r="C47" s="5"/>
      <c r="D47" s="5"/>
      <c r="E47" s="5"/>
      <c r="F47" s="5"/>
      <c r="G47" s="5"/>
    </row>
    <row r="48" spans="1:7" ht="30" x14ac:dyDescent="0.25">
      <c r="A48" s="7" t="s">
        <v>16</v>
      </c>
      <c r="B48" s="3" t="s">
        <v>53</v>
      </c>
      <c r="C48" s="5">
        <f>SUM(15000*12*2)</f>
        <v>360000</v>
      </c>
      <c r="D48" s="5"/>
      <c r="E48" s="5">
        <f t="shared" si="1"/>
        <v>15000</v>
      </c>
      <c r="F48" s="5">
        <f t="shared" si="2"/>
        <v>180000</v>
      </c>
      <c r="G48" s="5">
        <f t="shared" si="0"/>
        <v>360000</v>
      </c>
    </row>
    <row r="49" spans="1:7" ht="30" x14ac:dyDescent="0.25">
      <c r="A49" s="7" t="s">
        <v>17</v>
      </c>
      <c r="B49" s="3" t="s">
        <v>52</v>
      </c>
      <c r="C49" s="5">
        <f>SUM(12000*12*2)</f>
        <v>288000</v>
      </c>
      <c r="D49" s="5"/>
      <c r="E49" s="5">
        <f t="shared" si="1"/>
        <v>12000</v>
      </c>
      <c r="F49" s="5">
        <f t="shared" si="2"/>
        <v>144000</v>
      </c>
      <c r="G49" s="5">
        <f t="shared" si="0"/>
        <v>288000</v>
      </c>
    </row>
    <row r="50" spans="1:7" ht="30" x14ac:dyDescent="0.25">
      <c r="A50" s="7" t="s">
        <v>27</v>
      </c>
      <c r="B50" s="3" t="s">
        <v>55</v>
      </c>
      <c r="C50" s="5">
        <f>SUM(6000*12*2)</f>
        <v>144000</v>
      </c>
      <c r="D50" s="5"/>
      <c r="E50" s="5">
        <f t="shared" si="1"/>
        <v>6000</v>
      </c>
      <c r="F50" s="5">
        <f t="shared" si="2"/>
        <v>72000</v>
      </c>
      <c r="G50" s="5">
        <f t="shared" si="0"/>
        <v>144000</v>
      </c>
    </row>
    <row r="51" spans="1:7" ht="30" x14ac:dyDescent="0.25">
      <c r="A51" s="7" t="s">
        <v>54</v>
      </c>
      <c r="B51" s="3" t="s">
        <v>56</v>
      </c>
      <c r="C51" s="5">
        <f>SUM(6500*12*2)</f>
        <v>156000</v>
      </c>
      <c r="D51" s="5"/>
      <c r="E51" s="5">
        <f t="shared" si="1"/>
        <v>6500</v>
      </c>
      <c r="F51" s="5">
        <f t="shared" si="2"/>
        <v>78000</v>
      </c>
      <c r="G51" s="5">
        <f t="shared" si="0"/>
        <v>156000</v>
      </c>
    </row>
    <row r="52" spans="1:7" ht="30" x14ac:dyDescent="0.25">
      <c r="A52" s="7" t="s">
        <v>57</v>
      </c>
      <c r="B52" s="3" t="s">
        <v>58</v>
      </c>
      <c r="C52" s="5">
        <f>SUM(5000*12*2)</f>
        <v>120000</v>
      </c>
      <c r="D52" s="5"/>
      <c r="E52" s="5">
        <f t="shared" si="1"/>
        <v>5000</v>
      </c>
      <c r="F52" s="5">
        <f t="shared" si="2"/>
        <v>60000</v>
      </c>
      <c r="G52" s="5">
        <f t="shared" si="0"/>
        <v>120000</v>
      </c>
    </row>
    <row r="53" spans="1:7" ht="30" x14ac:dyDescent="0.25">
      <c r="A53" s="7" t="s">
        <v>59</v>
      </c>
      <c r="B53" s="3" t="s">
        <v>60</v>
      </c>
      <c r="C53" s="5">
        <f>SUM(40000*2)</f>
        <v>80000</v>
      </c>
      <c r="D53" s="5"/>
      <c r="E53" s="5"/>
      <c r="F53" s="5">
        <f t="shared" si="2"/>
        <v>40000</v>
      </c>
      <c r="G53" s="5">
        <f t="shared" si="0"/>
        <v>80000</v>
      </c>
    </row>
    <row r="54" spans="1:7" ht="30" x14ac:dyDescent="0.25">
      <c r="A54" s="7" t="s">
        <v>62</v>
      </c>
      <c r="B54" s="3" t="s">
        <v>63</v>
      </c>
      <c r="C54" s="5">
        <f>SUM(25000*2)</f>
        <v>50000</v>
      </c>
      <c r="D54" s="5"/>
      <c r="E54" s="5"/>
      <c r="F54" s="5">
        <f t="shared" si="2"/>
        <v>25000</v>
      </c>
      <c r="G54" s="5">
        <f t="shared" si="0"/>
        <v>50000</v>
      </c>
    </row>
    <row r="55" spans="1:7" ht="30" x14ac:dyDescent="0.25">
      <c r="A55" s="7" t="s">
        <v>64</v>
      </c>
      <c r="B55" s="3" t="s">
        <v>65</v>
      </c>
      <c r="C55" s="5">
        <f>SUM(10000*2)</f>
        <v>20000</v>
      </c>
      <c r="D55" s="5"/>
      <c r="E55" s="5"/>
      <c r="F55" s="5">
        <f t="shared" si="2"/>
        <v>10000</v>
      </c>
      <c r="G55" s="5">
        <f t="shared" si="0"/>
        <v>20000</v>
      </c>
    </row>
    <row r="56" spans="1:7" x14ac:dyDescent="0.25">
      <c r="A56" s="7"/>
      <c r="B56" s="6" t="s">
        <v>66</v>
      </c>
      <c r="C56" s="5">
        <f>SUM(C48:C55)</f>
        <v>1218000</v>
      </c>
      <c r="D56" s="5"/>
      <c r="E56" s="5">
        <f t="shared" ref="E56:G56" si="3">SUM(E48:E55)</f>
        <v>44500</v>
      </c>
      <c r="F56" s="5">
        <f t="shared" si="3"/>
        <v>609000</v>
      </c>
      <c r="G56" s="5">
        <f t="shared" si="3"/>
        <v>1218000</v>
      </c>
    </row>
    <row r="57" spans="1:7" s="12" customFormat="1" x14ac:dyDescent="0.25">
      <c r="A57" s="9"/>
      <c r="B57" s="10"/>
      <c r="C57" s="11"/>
      <c r="D57" s="11"/>
      <c r="E57" s="11"/>
      <c r="F57" s="11"/>
      <c r="G57" s="11"/>
    </row>
    <row r="58" spans="1:7" x14ac:dyDescent="0.25">
      <c r="A58" s="7"/>
      <c r="B58" s="16" t="s">
        <v>71</v>
      </c>
      <c r="C58" s="5"/>
      <c r="D58" s="5"/>
      <c r="E58" s="5"/>
      <c r="F58" s="5"/>
      <c r="G58" s="5"/>
    </row>
    <row r="59" spans="1:7" x14ac:dyDescent="0.25">
      <c r="A59" s="7" t="s">
        <v>18</v>
      </c>
      <c r="B59" s="3" t="s">
        <v>68</v>
      </c>
      <c r="C59" s="5">
        <f>SUM(C6)</f>
        <v>1680000</v>
      </c>
      <c r="D59" s="5"/>
      <c r="E59" s="5">
        <f t="shared" ref="D59:G59" si="4">SUM(E6)</f>
        <v>70000</v>
      </c>
      <c r="F59" s="5">
        <f t="shared" si="4"/>
        <v>840000</v>
      </c>
      <c r="G59" s="5">
        <f t="shared" si="4"/>
        <v>1680000</v>
      </c>
    </row>
    <row r="60" spans="1:7" ht="30" x14ac:dyDescent="0.25">
      <c r="A60" s="7" t="s">
        <v>19</v>
      </c>
      <c r="B60" s="3" t="s">
        <v>69</v>
      </c>
      <c r="C60" s="5">
        <f>SUM(C46)</f>
        <v>1205500</v>
      </c>
      <c r="D60" s="5">
        <f t="shared" ref="D60:G60" si="5">SUM(D46)</f>
        <v>1255000</v>
      </c>
      <c r="E60" s="5">
        <f t="shared" si="5"/>
        <v>24000</v>
      </c>
      <c r="F60" s="5">
        <f t="shared" si="5"/>
        <v>542750</v>
      </c>
      <c r="G60" s="5">
        <f t="shared" si="5"/>
        <v>2460500</v>
      </c>
    </row>
    <row r="61" spans="1:7" x14ac:dyDescent="0.25">
      <c r="A61" s="15" t="s">
        <v>20</v>
      </c>
      <c r="B61" s="1" t="s">
        <v>51</v>
      </c>
      <c r="C61" s="5">
        <f>SUM(C56)</f>
        <v>1218000</v>
      </c>
      <c r="D61" s="5"/>
      <c r="E61" s="5">
        <f>SUM(E56)</f>
        <v>44500</v>
      </c>
      <c r="F61" s="5">
        <f>SUM(F56)</f>
        <v>609000</v>
      </c>
      <c r="G61" s="5">
        <f>SUM(G56)</f>
        <v>1218000</v>
      </c>
    </row>
    <row r="62" spans="1:7" x14ac:dyDescent="0.25">
      <c r="A62" s="1"/>
      <c r="B62" s="2" t="s">
        <v>70</v>
      </c>
      <c r="C62" s="17">
        <f>SUM(C59:C61)</f>
        <v>4103500</v>
      </c>
      <c r="D62" s="17">
        <f t="shared" ref="D62:G62" si="6">SUM(D59:D61)</f>
        <v>1255000</v>
      </c>
      <c r="E62" s="17">
        <f t="shared" si="6"/>
        <v>138500</v>
      </c>
      <c r="F62" s="17">
        <f t="shared" si="6"/>
        <v>1991750</v>
      </c>
      <c r="G62" s="17">
        <f t="shared" si="6"/>
        <v>5358500</v>
      </c>
    </row>
    <row r="67" spans="3:3" x14ac:dyDescent="0.25">
      <c r="C67" s="19"/>
    </row>
  </sheetData>
  <mergeCells count="1">
    <mergeCell ref="B2:G2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2013-08-31T13:56:00Z</dcterms:modified>
</cp:coreProperties>
</file>